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charts/chart6.xml" ContentType="application/vnd.openxmlformats-officedocument.drawingml.char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ml.chartshap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charts/chart13.xml" ContentType="application/vnd.openxmlformats-officedocument.drawingml.char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docProps/core.xml" ContentType="application/vnd.openxmlformats-package.core-properties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drawings/drawing9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1880" yWindow="-60" windowWidth="12120" windowHeight="8610" tabRatio="949"/>
  </bookViews>
  <sheets>
    <sheet name="BAC TU 2014" sheetId="7" r:id="rId1"/>
    <sheet name="Identification E11" sheetId="22" r:id="rId2"/>
    <sheet name="Notation E11" sheetId="23" r:id="rId3"/>
    <sheet name="AD-E11" sheetId="24" r:id="rId4"/>
    <sheet name="Identification E2" sheetId="1" r:id="rId5"/>
    <sheet name="Notation E2" sheetId="2" r:id="rId6"/>
    <sheet name="AD-E2" sheetId="3" r:id="rId7"/>
    <sheet name="Identification E31A" sheetId="9" r:id="rId8"/>
    <sheet name="Notation E31A" sheetId="10" r:id="rId9"/>
    <sheet name="AD-E31A" sheetId="11" r:id="rId10"/>
    <sheet name="Identification E31B" sheetId="13" r:id="rId11"/>
    <sheet name="Notation E31B" sheetId="14" r:id="rId12"/>
    <sheet name="AD-E31B" sheetId="15" r:id="rId13"/>
    <sheet name="Identification E32" sheetId="19" r:id="rId14"/>
    <sheet name="Notation E32" sheetId="20" r:id="rId15"/>
    <sheet name="AD-E32" sheetId="21" r:id="rId16"/>
    <sheet name="Identification E33" sheetId="16" r:id="rId17"/>
    <sheet name="Notation E33" sheetId="17" r:id="rId18"/>
    <sheet name="AD-E33" sheetId="18" r:id="rId19"/>
  </sheets>
  <definedNames>
    <definedName name="Z_B3B16357_D991_4396_8118_53BA42E12A4E_.wvu.PrintArea" localSheetId="1" hidden="1">'Identification E11'!$A$2:$B$40</definedName>
    <definedName name="Z_B3B16357_D991_4396_8118_53BA42E12A4E_.wvu.PrintArea" localSheetId="4" hidden="1">'Identification E2'!$A$2:$B$45</definedName>
    <definedName name="Z_B3B16357_D991_4396_8118_53BA42E12A4E_.wvu.PrintArea" localSheetId="7" hidden="1">'Identification E31A'!$A$2:$B$45</definedName>
    <definedName name="Z_B3B16357_D991_4396_8118_53BA42E12A4E_.wvu.PrintArea" localSheetId="10" hidden="1">'Identification E31B'!$A$2:$B$45</definedName>
    <definedName name="Z_B3B16357_D991_4396_8118_53BA42E12A4E_.wvu.PrintArea" localSheetId="2" hidden="1">'Notation E11'!$A$4:$J$31</definedName>
    <definedName name="Z_B3B16357_D991_4396_8118_53BA42E12A4E_.wvu.PrintArea" localSheetId="5" hidden="1">'Notation E2'!$A$4:$J$27</definedName>
    <definedName name="Z_B3B16357_D991_4396_8118_53BA42E12A4E_.wvu.PrintArea" localSheetId="8" hidden="1">'Notation E31A'!$A$4:$J$34</definedName>
    <definedName name="Z_B3B16357_D991_4396_8118_53BA42E12A4E_.wvu.PrintArea" localSheetId="11" hidden="1">'Notation E31B'!$A$4:$J$31</definedName>
    <definedName name="_xlnm.Print_Area" localSheetId="1">'Identification E11'!$A$2:$B$40</definedName>
    <definedName name="_xlnm.Print_Area" localSheetId="4">'Identification E2'!$A$2:$B$45</definedName>
    <definedName name="_xlnm.Print_Area" localSheetId="7">'Identification E31A'!$A$2:$B$45</definedName>
    <definedName name="_xlnm.Print_Area" localSheetId="10">'Identification E31B'!$A$2:$B$45</definedName>
    <definedName name="_xlnm.Print_Area" localSheetId="13">'Identification E32'!$A$2:$B$45</definedName>
    <definedName name="_xlnm.Print_Area" localSheetId="16">'Identification E33'!$A$2:$B$45</definedName>
    <definedName name="_xlnm.Print_Area" localSheetId="2">'Notation E11'!$A$2:$L$31</definedName>
    <definedName name="_xlnm.Print_Area" localSheetId="5">'Notation E2'!$A$2:$L$27</definedName>
    <definedName name="_xlnm.Print_Area" localSheetId="8">'Notation E31A'!$A$2:$L$34</definedName>
    <definedName name="_xlnm.Print_Area" localSheetId="11">'Notation E31B'!$A$2:$L$31</definedName>
    <definedName name="_xlnm.Print_Area" localSheetId="14">'Notation E32'!$A$3:$J$34</definedName>
    <definedName name="_xlnm.Print_Area" localSheetId="17">'Notation E33'!$A$4:$J$29</definedName>
  </definedNames>
  <calcPr calcId="125725"/>
  <customWorkbookViews>
    <customWorkbookView name="JPK - Affichage personnalisé" guid="{B3B16357-D991-4396-8118-53BA42E12A4E}" mergeInterval="0" personalView="1" maximized="1" xWindow="1" yWindow="1" windowWidth="1024" windowHeight="543" tabRatio="813" activeSheetId="1"/>
  </customWorkbookViews>
</workbook>
</file>

<file path=xl/calcChain.xml><?xml version="1.0" encoding="utf-8"?>
<calcChain xmlns="http://schemas.openxmlformats.org/spreadsheetml/2006/main">
  <c r="H15" i="7"/>
  <c r="H14"/>
  <c r="H7"/>
  <c r="G7"/>
  <c r="E21" i="23"/>
  <c r="D4" i="24"/>
  <c r="C4"/>
  <c r="C3"/>
  <c r="L18" i="23"/>
  <c r="H17"/>
  <c r="G17"/>
  <c r="F17"/>
  <c r="N17" s="1"/>
  <c r="E17"/>
  <c r="D17"/>
  <c r="P17" s="1"/>
  <c r="M16"/>
  <c r="H15"/>
  <c r="G15"/>
  <c r="F15"/>
  <c r="N15" s="1"/>
  <c r="E15"/>
  <c r="D15"/>
  <c r="S15" s="1"/>
  <c r="H14"/>
  <c r="G14"/>
  <c r="F14"/>
  <c r="E14"/>
  <c r="D14"/>
  <c r="H13"/>
  <c r="G13"/>
  <c r="F13"/>
  <c r="N13" s="1"/>
  <c r="E13"/>
  <c r="D13"/>
  <c r="S13" s="1"/>
  <c r="T12"/>
  <c r="R12"/>
  <c r="H12"/>
  <c r="G12"/>
  <c r="F12"/>
  <c r="E12"/>
  <c r="D12"/>
  <c r="T11"/>
  <c r="R11"/>
  <c r="H11"/>
  <c r="G11"/>
  <c r="F11"/>
  <c r="N11" s="1"/>
  <c r="E11"/>
  <c r="D11"/>
  <c r="P11" s="1"/>
  <c r="T10"/>
  <c r="R10"/>
  <c r="H10"/>
  <c r="G10"/>
  <c r="F10"/>
  <c r="E10"/>
  <c r="D10"/>
  <c r="T9"/>
  <c r="R9"/>
  <c r="H9"/>
  <c r="G9"/>
  <c r="F9"/>
  <c r="N9" s="1"/>
  <c r="E9"/>
  <c r="D9"/>
  <c r="P9" s="1"/>
  <c r="T8"/>
  <c r="R8"/>
  <c r="H8"/>
  <c r="G8"/>
  <c r="F8"/>
  <c r="E8"/>
  <c r="D8"/>
  <c r="H7"/>
  <c r="G7"/>
  <c r="F7"/>
  <c r="E7"/>
  <c r="D7"/>
  <c r="M6"/>
  <c r="D4"/>
  <c r="C4"/>
  <c r="C3"/>
  <c r="G13" i="7"/>
  <c r="H13" s="1"/>
  <c r="G12"/>
  <c r="H12" s="1"/>
  <c r="G11"/>
  <c r="G10"/>
  <c r="E24" i="10"/>
  <c r="G8" i="7"/>
  <c r="H8" s="1"/>
  <c r="Q15" i="17"/>
  <c r="L21" i="20"/>
  <c r="C3" i="21"/>
  <c r="G24" i="20"/>
  <c r="H20"/>
  <c r="G20"/>
  <c r="F20"/>
  <c r="E20"/>
  <c r="D20"/>
  <c r="H19"/>
  <c r="G19"/>
  <c r="F19"/>
  <c r="E19"/>
  <c r="D19"/>
  <c r="H18"/>
  <c r="G18"/>
  <c r="F18"/>
  <c r="E18"/>
  <c r="D18"/>
  <c r="H17"/>
  <c r="G17"/>
  <c r="F17"/>
  <c r="E17"/>
  <c r="D17"/>
  <c r="H16"/>
  <c r="G16"/>
  <c r="F16"/>
  <c r="E16"/>
  <c r="D16"/>
  <c r="H15"/>
  <c r="G15"/>
  <c r="F15"/>
  <c r="E15"/>
  <c r="D15"/>
  <c r="H14"/>
  <c r="G14"/>
  <c r="F14"/>
  <c r="E14"/>
  <c r="D14"/>
  <c r="H13"/>
  <c r="G13"/>
  <c r="F13"/>
  <c r="E13"/>
  <c r="D13"/>
  <c r="H12"/>
  <c r="G12"/>
  <c r="F12"/>
  <c r="E12"/>
  <c r="D12"/>
  <c r="H11"/>
  <c r="G11"/>
  <c r="F11"/>
  <c r="E11"/>
  <c r="D11"/>
  <c r="H10"/>
  <c r="G10"/>
  <c r="F10"/>
  <c r="E10"/>
  <c r="D10"/>
  <c r="H9"/>
  <c r="G9"/>
  <c r="F9"/>
  <c r="E9"/>
  <c r="D9"/>
  <c r="H8"/>
  <c r="G8"/>
  <c r="F8"/>
  <c r="E8"/>
  <c r="D8"/>
  <c r="H7"/>
  <c r="G7"/>
  <c r="F7"/>
  <c r="E7"/>
  <c r="D7"/>
  <c r="Q7" s="1"/>
  <c r="Q6" s="1"/>
  <c r="M6"/>
  <c r="C3"/>
  <c r="C3" i="18"/>
  <c r="G19" i="17"/>
  <c r="L16"/>
  <c r="H15"/>
  <c r="G15"/>
  <c r="F15"/>
  <c r="E15"/>
  <c r="H14"/>
  <c r="G14"/>
  <c r="F14"/>
  <c r="E14"/>
  <c r="D14"/>
  <c r="Q14" s="1"/>
  <c r="Q13" s="1"/>
  <c r="M13"/>
  <c r="H12"/>
  <c r="G12"/>
  <c r="F12"/>
  <c r="E12"/>
  <c r="D12"/>
  <c r="Q12" s="1"/>
  <c r="H11"/>
  <c r="G11"/>
  <c r="F11"/>
  <c r="E11"/>
  <c r="D11"/>
  <c r="Q11" s="1"/>
  <c r="H10"/>
  <c r="G10"/>
  <c r="F10"/>
  <c r="E10"/>
  <c r="D10"/>
  <c r="Q10" s="1"/>
  <c r="H9"/>
  <c r="G9"/>
  <c r="F9"/>
  <c r="E9"/>
  <c r="D9"/>
  <c r="Q9" s="1"/>
  <c r="M8"/>
  <c r="H7"/>
  <c r="G7"/>
  <c r="F7"/>
  <c r="E7"/>
  <c r="D7"/>
  <c r="M6"/>
  <c r="C3"/>
  <c r="D4" i="15"/>
  <c r="C4"/>
  <c r="C3"/>
  <c r="G21" i="14"/>
  <c r="E21"/>
  <c r="L18"/>
  <c r="T17"/>
  <c r="R17"/>
  <c r="H17"/>
  <c r="G17"/>
  <c r="F17"/>
  <c r="E17"/>
  <c r="D17"/>
  <c r="T16"/>
  <c r="R16"/>
  <c r="H16"/>
  <c r="G16"/>
  <c r="F16"/>
  <c r="E16"/>
  <c r="D16"/>
  <c r="H15"/>
  <c r="G15"/>
  <c r="F15"/>
  <c r="E15"/>
  <c r="D15"/>
  <c r="M14"/>
  <c r="T13"/>
  <c r="R13"/>
  <c r="H13"/>
  <c r="G13"/>
  <c r="F13"/>
  <c r="N13" s="1"/>
  <c r="E13"/>
  <c r="D13"/>
  <c r="S13" s="1"/>
  <c r="T12"/>
  <c r="R12"/>
  <c r="H12"/>
  <c r="G12"/>
  <c r="F12"/>
  <c r="E12"/>
  <c r="D12"/>
  <c r="T11"/>
  <c r="R11"/>
  <c r="H11"/>
  <c r="G11"/>
  <c r="F11"/>
  <c r="N11" s="1"/>
  <c r="E11"/>
  <c r="D11"/>
  <c r="S11" s="1"/>
  <c r="H10"/>
  <c r="G10"/>
  <c r="F10"/>
  <c r="E10"/>
  <c r="D10"/>
  <c r="H9"/>
  <c r="G9"/>
  <c r="F9"/>
  <c r="N9" s="1"/>
  <c r="E9"/>
  <c r="D9"/>
  <c r="H8"/>
  <c r="G8"/>
  <c r="F8"/>
  <c r="E8"/>
  <c r="D8"/>
  <c r="H7"/>
  <c r="G7"/>
  <c r="F7"/>
  <c r="N7" s="1"/>
  <c r="E7"/>
  <c r="D7"/>
  <c r="M6"/>
  <c r="D4"/>
  <c r="C4"/>
  <c r="C3"/>
  <c r="O8" l="1"/>
  <c r="I8" s="1"/>
  <c r="T8" s="1"/>
  <c r="N7" i="23"/>
  <c r="P7" s="1"/>
  <c r="N15" i="17"/>
  <c r="N8" i="20"/>
  <c r="P8" s="1"/>
  <c r="N10"/>
  <c r="P10" s="1"/>
  <c r="N12"/>
  <c r="P12" s="1"/>
  <c r="N14"/>
  <c r="P14" s="1"/>
  <c r="N16"/>
  <c r="P16" s="1"/>
  <c r="N18"/>
  <c r="P18" s="1"/>
  <c r="N20"/>
  <c r="P20" s="1"/>
  <c r="N8" i="23"/>
  <c r="P8" s="1"/>
  <c r="N10"/>
  <c r="P10" s="1"/>
  <c r="N12"/>
  <c r="P12" s="1"/>
  <c r="N14"/>
  <c r="P14" s="1"/>
  <c r="O7"/>
  <c r="Q7"/>
  <c r="S7"/>
  <c r="O8"/>
  <c r="Q8"/>
  <c r="S8"/>
  <c r="O9"/>
  <c r="Q9"/>
  <c r="S9"/>
  <c r="O10"/>
  <c r="Q10"/>
  <c r="S10"/>
  <c r="O11"/>
  <c r="Q11"/>
  <c r="S11"/>
  <c r="O12"/>
  <c r="Q12"/>
  <c r="S12"/>
  <c r="P13"/>
  <c r="O14"/>
  <c r="I14" s="1"/>
  <c r="Q14"/>
  <c r="S14"/>
  <c r="P15"/>
  <c r="O17"/>
  <c r="Q17"/>
  <c r="Q16" s="1"/>
  <c r="S17"/>
  <c r="O13"/>
  <c r="I13" s="1"/>
  <c r="Q13"/>
  <c r="O15"/>
  <c r="I15" s="1"/>
  <c r="Q15"/>
  <c r="G9" i="7"/>
  <c r="H9" s="1"/>
  <c r="S16" i="14"/>
  <c r="S7" i="17"/>
  <c r="N7"/>
  <c r="P7" s="1"/>
  <c r="N7" i="20"/>
  <c r="O9"/>
  <c r="N9"/>
  <c r="O11"/>
  <c r="N11"/>
  <c r="O13"/>
  <c r="N13"/>
  <c r="O15"/>
  <c r="N15"/>
  <c r="O17"/>
  <c r="N17"/>
  <c r="O19"/>
  <c r="N19"/>
  <c r="Q8" i="17"/>
  <c r="P15"/>
  <c r="O10"/>
  <c r="O12"/>
  <c r="I12" s="1"/>
  <c r="Q7"/>
  <c r="Q6" s="1"/>
  <c r="E16" s="1"/>
  <c r="O15"/>
  <c r="Q20" i="20"/>
  <c r="O20"/>
  <c r="I20" s="1"/>
  <c r="S19"/>
  <c r="P19"/>
  <c r="Q18"/>
  <c r="O18"/>
  <c r="I18" s="1"/>
  <c r="S17"/>
  <c r="P17"/>
  <c r="Q16"/>
  <c r="O16"/>
  <c r="S15"/>
  <c r="P15"/>
  <c r="Q14"/>
  <c r="O14"/>
  <c r="I14" s="1"/>
  <c r="S13"/>
  <c r="P13"/>
  <c r="Q12"/>
  <c r="O12"/>
  <c r="S11"/>
  <c r="P11"/>
  <c r="Q10"/>
  <c r="O10"/>
  <c r="I10" s="1"/>
  <c r="S9"/>
  <c r="P9"/>
  <c r="Q8"/>
  <c r="O8"/>
  <c r="S9" i="17"/>
  <c r="N11"/>
  <c r="P11" s="1"/>
  <c r="S7" i="20"/>
  <c r="O7" i="17"/>
  <c r="O6" s="1"/>
  <c r="S15"/>
  <c r="S20" i="20"/>
  <c r="Q19"/>
  <c r="S18"/>
  <c r="Q17"/>
  <c r="S16"/>
  <c r="Q15"/>
  <c r="S14"/>
  <c r="Q13"/>
  <c r="S12"/>
  <c r="Q11"/>
  <c r="S10"/>
  <c r="Q9"/>
  <c r="S8"/>
  <c r="O7"/>
  <c r="O6" s="1"/>
  <c r="P7"/>
  <c r="S14" i="17"/>
  <c r="N14"/>
  <c r="P14" s="1"/>
  <c r="O14"/>
  <c r="S12"/>
  <c r="N12"/>
  <c r="P12" s="1"/>
  <c r="O11"/>
  <c r="I11" s="1"/>
  <c r="S11"/>
  <c r="S10"/>
  <c r="N10"/>
  <c r="P10" s="1"/>
  <c r="N9"/>
  <c r="P9" s="1"/>
  <c r="O9"/>
  <c r="I8" i="20"/>
  <c r="E21"/>
  <c r="I13"/>
  <c r="I15"/>
  <c r="I17"/>
  <c r="I19"/>
  <c r="I9"/>
  <c r="I11"/>
  <c r="I12"/>
  <c r="I16"/>
  <c r="N15" i="14"/>
  <c r="P15" s="1"/>
  <c r="N16"/>
  <c r="P16" s="1"/>
  <c r="N17"/>
  <c r="P17" s="1"/>
  <c r="P9"/>
  <c r="S8"/>
  <c r="N8"/>
  <c r="P8" s="1"/>
  <c r="S10"/>
  <c r="N10"/>
  <c r="P10" s="1"/>
  <c r="S12"/>
  <c r="N12"/>
  <c r="P12" s="1"/>
  <c r="I15" i="17"/>
  <c r="I10"/>
  <c r="P7" i="14"/>
  <c r="R8"/>
  <c r="O7"/>
  <c r="Q7"/>
  <c r="S7"/>
  <c r="O9"/>
  <c r="I9" s="1"/>
  <c r="Q9"/>
  <c r="S9"/>
  <c r="P11"/>
  <c r="P13"/>
  <c r="O15"/>
  <c r="Q15"/>
  <c r="S15"/>
  <c r="O16"/>
  <c r="Q16"/>
  <c r="O17"/>
  <c r="Q17"/>
  <c r="S17"/>
  <c r="Q8"/>
  <c r="O10"/>
  <c r="I10" s="1"/>
  <c r="Q10"/>
  <c r="O11"/>
  <c r="Q11"/>
  <c r="O12"/>
  <c r="Q12"/>
  <c r="O13"/>
  <c r="Q13"/>
  <c r="T15" i="23" l="1"/>
  <c r="R15"/>
  <c r="T13"/>
  <c r="R13"/>
  <c r="O6"/>
  <c r="I7"/>
  <c r="O16"/>
  <c r="N16" s="1"/>
  <c r="I17"/>
  <c r="T14"/>
  <c r="R14"/>
  <c r="Q6"/>
  <c r="E18" s="1"/>
  <c r="O8" i="17"/>
  <c r="O13"/>
  <c r="N6" i="20"/>
  <c r="O21"/>
  <c r="R16"/>
  <c r="T16"/>
  <c r="R12"/>
  <c r="T12"/>
  <c r="R10"/>
  <c r="T10"/>
  <c r="R19"/>
  <c r="T19"/>
  <c r="R17"/>
  <c r="T17"/>
  <c r="R13"/>
  <c r="T13"/>
  <c r="R8"/>
  <c r="T8"/>
  <c r="R20"/>
  <c r="T20"/>
  <c r="R14"/>
  <c r="T14"/>
  <c r="R11"/>
  <c r="T11"/>
  <c r="R9"/>
  <c r="T9"/>
  <c r="R18"/>
  <c r="T18"/>
  <c r="R15"/>
  <c r="T15"/>
  <c r="R15" i="17"/>
  <c r="T15"/>
  <c r="R10"/>
  <c r="T10"/>
  <c r="R12"/>
  <c r="T12"/>
  <c r="R11"/>
  <c r="T11"/>
  <c r="I7" i="20"/>
  <c r="I14" i="17"/>
  <c r="I9"/>
  <c r="I7"/>
  <c r="T10" i="14"/>
  <c r="R10"/>
  <c r="T9"/>
  <c r="R9"/>
  <c r="O6"/>
  <c r="I7"/>
  <c r="Q14"/>
  <c r="O14"/>
  <c r="N14" s="1"/>
  <c r="I15"/>
  <c r="Q6"/>
  <c r="O18" i="23" l="1"/>
  <c r="N6"/>
  <c r="E19" s="1"/>
  <c r="T17"/>
  <c r="R17"/>
  <c r="T7"/>
  <c r="T18" s="1"/>
  <c r="C24" s="1"/>
  <c r="R7"/>
  <c r="E18" i="14"/>
  <c r="O16" i="17"/>
  <c r="R16" s="1"/>
  <c r="T7" i="20"/>
  <c r="T21" s="1"/>
  <c r="R7"/>
  <c r="T14" i="17"/>
  <c r="R14"/>
  <c r="T9"/>
  <c r="R9"/>
  <c r="T7"/>
  <c r="R7"/>
  <c r="N6" i="14"/>
  <c r="O18"/>
  <c r="T15"/>
  <c r="R15"/>
  <c r="T7"/>
  <c r="T18" s="1"/>
  <c r="C24" s="1"/>
  <c r="R7"/>
  <c r="R18" s="1"/>
  <c r="E19" l="1"/>
  <c r="R21" i="20"/>
  <c r="E22" s="1"/>
  <c r="T16" i="17"/>
  <c r="C22" s="1"/>
  <c r="D4" i="11"/>
  <c r="C4"/>
  <c r="C3"/>
  <c r="G24" i="10"/>
  <c r="L21"/>
  <c r="H20"/>
  <c r="G20"/>
  <c r="F20"/>
  <c r="E20"/>
  <c r="D20"/>
  <c r="H19"/>
  <c r="G19"/>
  <c r="F19"/>
  <c r="E19"/>
  <c r="D19"/>
  <c r="H18"/>
  <c r="G18"/>
  <c r="F18"/>
  <c r="E18"/>
  <c r="D18"/>
  <c r="Q18" s="1"/>
  <c r="M17"/>
  <c r="H16"/>
  <c r="G16"/>
  <c r="F16"/>
  <c r="E16"/>
  <c r="D16"/>
  <c r="H15"/>
  <c r="G15"/>
  <c r="F15"/>
  <c r="E15"/>
  <c r="D15"/>
  <c r="Q15" s="1"/>
  <c r="H14"/>
  <c r="G14"/>
  <c r="F14"/>
  <c r="E14"/>
  <c r="D14"/>
  <c r="Q14" s="1"/>
  <c r="H13"/>
  <c r="G13"/>
  <c r="F13"/>
  <c r="E13"/>
  <c r="D13"/>
  <c r="M12"/>
  <c r="H11"/>
  <c r="G11"/>
  <c r="F11"/>
  <c r="N11" s="1"/>
  <c r="E11"/>
  <c r="D11"/>
  <c r="S11" s="1"/>
  <c r="H10"/>
  <c r="G10"/>
  <c r="F10"/>
  <c r="E10"/>
  <c r="D10"/>
  <c r="H9"/>
  <c r="G9"/>
  <c r="F9"/>
  <c r="N9" s="1"/>
  <c r="E9"/>
  <c r="D9"/>
  <c r="S9" s="1"/>
  <c r="H8"/>
  <c r="G8"/>
  <c r="F8"/>
  <c r="E8"/>
  <c r="D8"/>
  <c r="H7"/>
  <c r="G7"/>
  <c r="F7"/>
  <c r="E7"/>
  <c r="D7"/>
  <c r="M6"/>
  <c r="D4"/>
  <c r="C4"/>
  <c r="C3"/>
  <c r="C27" i="20" l="1"/>
  <c r="N13" i="10"/>
  <c r="P13" s="1"/>
  <c r="N15"/>
  <c r="S18"/>
  <c r="N20"/>
  <c r="P20" s="1"/>
  <c r="E24" i="20"/>
  <c r="N8" i="10"/>
  <c r="P8" s="1"/>
  <c r="N10"/>
  <c r="P10" s="1"/>
  <c r="N14"/>
  <c r="S16"/>
  <c r="N16"/>
  <c r="N18"/>
  <c r="P18" s="1"/>
  <c r="S19"/>
  <c r="N19"/>
  <c r="S7"/>
  <c r="N7"/>
  <c r="P7" s="1"/>
  <c r="O8"/>
  <c r="I8" s="1"/>
  <c r="Q8"/>
  <c r="S8"/>
  <c r="P9"/>
  <c r="O10"/>
  <c r="I10" s="1"/>
  <c r="Q10"/>
  <c r="S10"/>
  <c r="P11"/>
  <c r="O13"/>
  <c r="Q13"/>
  <c r="S13"/>
  <c r="P14"/>
  <c r="P15"/>
  <c r="P16"/>
  <c r="O18"/>
  <c r="P19"/>
  <c r="O20"/>
  <c r="I20" s="1"/>
  <c r="Q20"/>
  <c r="S20"/>
  <c r="O7"/>
  <c r="Q7"/>
  <c r="O9"/>
  <c r="I9" s="1"/>
  <c r="Q9"/>
  <c r="O11"/>
  <c r="I11" s="1"/>
  <c r="Q11"/>
  <c r="O16"/>
  <c r="I16" s="1"/>
  <c r="Q16"/>
  <c r="O19"/>
  <c r="I19" s="1"/>
  <c r="Q19"/>
  <c r="Q17" s="1"/>
  <c r="T19" l="1"/>
  <c r="R19"/>
  <c r="T16"/>
  <c r="R16"/>
  <c r="T11"/>
  <c r="R11"/>
  <c r="T9"/>
  <c r="R9"/>
  <c r="I7"/>
  <c r="O6"/>
  <c r="N6" s="1"/>
  <c r="Q12"/>
  <c r="T20"/>
  <c r="R20"/>
  <c r="O17"/>
  <c r="N17" s="1"/>
  <c r="I18"/>
  <c r="O12"/>
  <c r="N12" s="1"/>
  <c r="I13"/>
  <c r="T10"/>
  <c r="R10"/>
  <c r="T8"/>
  <c r="R8"/>
  <c r="Q6"/>
  <c r="E21" l="1"/>
  <c r="T13"/>
  <c r="R13"/>
  <c r="T18"/>
  <c r="R18"/>
  <c r="T7"/>
  <c r="R7"/>
  <c r="R21" s="1"/>
  <c r="O21"/>
  <c r="E22" l="1"/>
  <c r="T21"/>
  <c r="C27" s="1"/>
  <c r="D4" i="3"/>
  <c r="C4"/>
  <c r="C3"/>
  <c r="G17" i="2" l="1"/>
  <c r="E17"/>
  <c r="L14"/>
  <c r="H13" l="1"/>
  <c r="G13"/>
  <c r="F13"/>
  <c r="E13"/>
  <c r="D13"/>
  <c r="O13" l="1"/>
  <c r="N13"/>
  <c r="I13"/>
  <c r="S13"/>
  <c r="H12"/>
  <c r="G12"/>
  <c r="F12"/>
  <c r="E12"/>
  <c r="D12"/>
  <c r="N12" l="1"/>
  <c r="S12"/>
  <c r="O12"/>
  <c r="I12" s="1"/>
  <c r="T13"/>
  <c r="R13"/>
  <c r="Q13" s="1"/>
  <c r="P13" s="1"/>
  <c r="H11"/>
  <c r="G11"/>
  <c r="F11"/>
  <c r="E11"/>
  <c r="D11"/>
  <c r="M10"/>
  <c r="N11" l="1"/>
  <c r="S11"/>
  <c r="T12"/>
  <c r="R12"/>
  <c r="Q12" s="1"/>
  <c r="P12" s="1"/>
  <c r="O11"/>
  <c r="H9"/>
  <c r="O7" s="1"/>
  <c r="G9"/>
  <c r="F9"/>
  <c r="E9"/>
  <c r="D9"/>
  <c r="I8"/>
  <c r="T8" s="1"/>
  <c r="H8"/>
  <c r="G8"/>
  <c r="F8"/>
  <c r="E8"/>
  <c r="D8"/>
  <c r="S7" l="1"/>
  <c r="N8"/>
  <c r="N9"/>
  <c r="S9"/>
  <c r="Q9"/>
  <c r="P9" s="1"/>
  <c r="O9" s="1"/>
  <c r="I9" s="1"/>
  <c r="I11"/>
  <c r="O10"/>
  <c r="N10" s="1"/>
  <c r="S8"/>
  <c r="R8" s="1"/>
  <c r="Q8"/>
  <c r="I7"/>
  <c r="T7" s="1"/>
  <c r="H7"/>
  <c r="G7"/>
  <c r="F7"/>
  <c r="E7"/>
  <c r="D7"/>
  <c r="P8" l="1"/>
  <c r="O6"/>
  <c r="N7"/>
  <c r="T9"/>
  <c r="R9"/>
  <c r="R7"/>
  <c r="Q7"/>
  <c r="Q6" s="1"/>
  <c r="T11"/>
  <c r="R11"/>
  <c r="Q11" s="1"/>
  <c r="M6"/>
  <c r="D4"/>
  <c r="C4"/>
  <c r="C3"/>
  <c r="N6" l="1"/>
  <c r="P7"/>
  <c r="P11"/>
  <c r="Q10"/>
  <c r="E14" s="1"/>
  <c r="O14" l="1"/>
  <c r="E15" s="1"/>
  <c r="T14"/>
  <c r="C20" s="1"/>
  <c r="E19" i="17"/>
  <c r="I13"/>
  <c r="N13" l="1"/>
  <c r="N8" l="1"/>
  <c r="I8"/>
  <c r="N6"/>
  <c r="E17" s="1"/>
</calcChain>
</file>

<file path=xl/sharedStrings.xml><?xml version="1.0" encoding="utf-8"?>
<sst xmlns="http://schemas.openxmlformats.org/spreadsheetml/2006/main" count="873" uniqueCount="425">
  <si>
    <t>Établissement :</t>
  </si>
  <si>
    <t>Epreuve :</t>
  </si>
  <si>
    <t>Diplôme :</t>
  </si>
  <si>
    <t>Nom du candidat :</t>
  </si>
  <si>
    <t>Prénom du candidat :</t>
  </si>
  <si>
    <t>Date de l'évaluation :</t>
  </si>
  <si>
    <t xml:space="preserve">Session : </t>
  </si>
  <si>
    <t>Identifications</t>
  </si>
  <si>
    <t>/20</t>
  </si>
  <si>
    <t xml:space="preserve"> /20</t>
  </si>
  <si>
    <t>Appréciation globale</t>
  </si>
  <si>
    <t>Poids du critère</t>
  </si>
  <si>
    <t>Poids de la compétence</t>
  </si>
  <si>
    <t>Signatures</t>
  </si>
  <si>
    <t>Date</t>
  </si>
  <si>
    <t>non</t>
  </si>
  <si>
    <t>Note sur 20 proposée au jury* :</t>
  </si>
  <si>
    <t>Note x coefficient :</t>
  </si>
  <si>
    <t></t>
  </si>
  <si>
    <t>Lieu de l'évaluation :</t>
  </si>
  <si>
    <t>Résultats obtenus</t>
  </si>
  <si>
    <t>Données fournies au candidat</t>
  </si>
  <si>
    <t>Noms des Evaluateurs</t>
  </si>
  <si>
    <t>Coefficient :</t>
  </si>
  <si>
    <t>* La note proposée, arrondie au demi point, est décidée par les évaluateurs à partir de la note brute qui peut être modulée de + 0 à + 1 point en fonction de la réactivité du candidat.</t>
  </si>
  <si>
    <t>Travail demandé au candidat</t>
  </si>
  <si>
    <t>Titre et description sommaire du projet</t>
  </si>
  <si>
    <r>
      <t xml:space="preserve">Indicateurs de performance                                                               </t>
    </r>
    <r>
      <rPr>
        <b/>
        <i/>
        <sz val="9"/>
        <rFont val="Arial"/>
        <family val="2"/>
      </rPr>
      <t xml:space="preserve"> </t>
    </r>
    <r>
      <rPr>
        <sz val="9"/>
        <rFont val="Arial"/>
        <family val="2"/>
      </rPr>
      <t>évaluation</t>
    </r>
  </si>
  <si>
    <t>Compétences évaluées (principales et intermédiaires)</t>
  </si>
  <si>
    <t>Taux pondéré de compétences et indicateurs évalués :</t>
  </si>
  <si>
    <t>Vérif répartition</t>
  </si>
  <si>
    <t xml:space="preserve">Note brute </t>
  </si>
  <si>
    <t>Niveau de validation</t>
  </si>
  <si>
    <t>Compétences validées</t>
  </si>
  <si>
    <t>Poids compétences validées</t>
  </si>
  <si>
    <t>Triangle
erreur</t>
  </si>
  <si>
    <t>NON
= 0</t>
  </si>
  <si>
    <t>NON
= 1</t>
  </si>
  <si>
    <t>EPREUVE :</t>
  </si>
  <si>
    <t>EINSTEIN</t>
  </si>
  <si>
    <t>Albert</t>
  </si>
  <si>
    <r>
      <t>ATTENTION</t>
    </r>
    <r>
      <rPr>
        <i/>
        <sz val="10"/>
        <color indexed="10"/>
        <rFont val="Arial"/>
        <family val="2"/>
      </rPr>
      <t xml:space="preserve">, si le symbole </t>
    </r>
    <r>
      <rPr>
        <sz val="10"/>
        <color indexed="10"/>
        <rFont val="Arial"/>
        <family val="2"/>
      </rPr>
      <t>◄</t>
    </r>
    <r>
      <rPr>
        <i/>
        <sz val="10"/>
        <color indexed="10"/>
        <rFont val="Arial"/>
        <family val="2"/>
      </rPr>
      <t xml:space="preserve"> apparait dans cette colonne c'est qu'il y a plus d'une valeur donnée à l'indicateur, il faut alors choisir laquelle retenir</t>
    </r>
  </si>
  <si>
    <r>
      <t xml:space="preserve">Note brute obtenue par calcul automatique (Attention, si le taux ci-dessus est </t>
    </r>
    <r>
      <rPr>
        <sz val="10"/>
        <rFont val="Calibri"/>
        <family val="2"/>
      </rPr>
      <t>&lt;</t>
    </r>
    <r>
      <rPr>
        <sz val="10"/>
        <rFont val="Arial"/>
        <family val="2"/>
      </rPr>
      <t xml:space="preserve"> 50%, le calcul est refusé :</t>
    </r>
  </si>
  <si>
    <t>UNITES PROFESSIONNELLES</t>
  </si>
  <si>
    <t>EPREUVES</t>
  </si>
  <si>
    <t>UNITES</t>
  </si>
  <si>
    <t>COEFF</t>
  </si>
  <si>
    <t>MODE</t>
  </si>
  <si>
    <t>DUREE</t>
  </si>
  <si>
    <t>NOTE sur 20</t>
  </si>
  <si>
    <t>NOTE Coefficientée</t>
  </si>
  <si>
    <t>CCF</t>
  </si>
  <si>
    <t>4h00</t>
  </si>
  <si>
    <t>x</t>
  </si>
  <si>
    <t>Etablissement :</t>
  </si>
  <si>
    <t>Session :</t>
  </si>
  <si>
    <t>NOM :</t>
  </si>
  <si>
    <t>Prénom :</t>
  </si>
  <si>
    <t xml:space="preserve"> Albert</t>
  </si>
  <si>
    <t xml:space="preserve">C1.2 - Analyser des données opératoires
relatives à la chronologie des étapes de production d'un produit </t>
  </si>
  <si>
    <t>C 1 - S'INFORMER, ANALYSER, COMMUNIQUER</t>
  </si>
  <si>
    <t>Le décodage et l'analyse de la chronologie des étapes de production sont rigoureusement exacts.</t>
  </si>
  <si>
    <t>Cohérence et pertinence de l'analyse du cycle.</t>
  </si>
  <si>
    <t>Compatibilité des vérifications par rapport aux données et aux contraintes</t>
  </si>
  <si>
    <t xml:space="preserve">C2 - PREPARER                                      </t>
  </si>
  <si>
    <t>C2.2 - Choisir des outils et des paramètres de coupe</t>
  </si>
  <si>
    <t>C2.3 - Elaborer un programme avec un logiciel de FAO</t>
  </si>
  <si>
    <t>Compatibilité des choix, des décisions et des justifications par rapport aux données et aux contraintes</t>
  </si>
  <si>
    <t>Utilisation conforme des procédures d’exploitation de la chaîne numérique.</t>
  </si>
  <si>
    <t>Les choix techniques concernant :
- les opérations d’usinage, - les outils et les conditions de coupe, les parcours d’outils, sont optimisés et permettent la réalisation dans le respect de la qualité, des délais et des coûts.</t>
  </si>
  <si>
    <t xml:space="preserve">Baccalauréat Professionnel </t>
  </si>
  <si>
    <t>Technicien d'usinage</t>
  </si>
  <si>
    <t>E2 : Technologie - Elaboration d'un processus d'usinage</t>
  </si>
  <si>
    <t>L.P. Fernand FOREST</t>
  </si>
  <si>
    <t>C 1. S’INFORMER, ANALYSER, COMMUNIQUER</t>
  </si>
  <si>
    <t xml:space="preserve">C 2. PRÉPARER                                    </t>
  </si>
  <si>
    <t>La chronologie des étapes de production est identifiée.</t>
  </si>
  <si>
    <t>La mise en position est clairement définie.</t>
  </si>
  <si>
    <t>Les justifications de la nature et de l'ordre chronologique des opérations sont justifiés correctement.</t>
  </si>
  <si>
    <t>Les caractéristiques machines (axes, courses, … ) sont clairement identifiées.</t>
  </si>
  <si>
    <t>C 1.2 - Analyser les données opératoires relatives à la chronologie des étapes de production d’un produit.</t>
  </si>
  <si>
    <t>C 2.2 - Choisir des outils et des paramètres de coupe</t>
  </si>
  <si>
    <t>C 2.3 - Elaborer un programme avec un logiciel de FAO</t>
  </si>
  <si>
    <t>Les caractéristiques des outils sont correctement choisies.</t>
  </si>
  <si>
    <t>Les paramètres de coupes sont correctement choisis.</t>
  </si>
  <si>
    <t>La création du ou des systèmes de coordonnées avec la mise en place de ou des origines sont corrects.</t>
  </si>
  <si>
    <t>La définition du brut ( matière, dimension) est correctement choisi.</t>
  </si>
  <si>
    <t>L'identification des composants brut et porte pièce est juste.</t>
  </si>
  <si>
    <t>La simulation du programme est correctement effectuée.</t>
  </si>
  <si>
    <t>Le programme avec le logiciel de FAO est correctement codé.</t>
  </si>
  <si>
    <t>L'édition des documents de production (fiches outils et programme)  sont correctement édités.</t>
  </si>
  <si>
    <t>Utilisation conforme des procédures d’exploitation de la chaîne numérique</t>
  </si>
  <si>
    <t>Les outils et les conditions de coupe sont excatement saisis.</t>
  </si>
  <si>
    <t>La chronologie des opérations est compatible.</t>
  </si>
  <si>
    <t>L'adéquation des outils avec les opérations (cycle de chaque outils) est conforme.</t>
  </si>
  <si>
    <t>L'analyse des défauts est pertinente.</t>
  </si>
  <si>
    <t>La proposition de remédiation est pertinente.</t>
  </si>
  <si>
    <t>E1 :</t>
  </si>
  <si>
    <t>E2 :</t>
  </si>
  <si>
    <t xml:space="preserve">E31 : </t>
  </si>
  <si>
    <t>E32 :</t>
  </si>
  <si>
    <t>E34 :</t>
  </si>
  <si>
    <t>E33 :</t>
  </si>
  <si>
    <t>E35 :</t>
  </si>
  <si>
    <t>Analyse et exploitation de données techniques</t>
  </si>
  <si>
    <t>U11</t>
  </si>
  <si>
    <t>Elaboration d'un processus d'usinage</t>
  </si>
  <si>
    <t>U2</t>
  </si>
  <si>
    <t>Réalisation et suivi d'une production en entreprise</t>
  </si>
  <si>
    <t>Lancement et suivi d'une production qualifiée</t>
  </si>
  <si>
    <t>Réalisation en autonomie de tout ou partie d'une fabrication</t>
  </si>
  <si>
    <t>Economie-gestion</t>
  </si>
  <si>
    <t>Prévention-santé-environnement</t>
  </si>
  <si>
    <t>U31</t>
  </si>
  <si>
    <t>U32</t>
  </si>
  <si>
    <t>U33</t>
  </si>
  <si>
    <t>U34</t>
  </si>
  <si>
    <t>U35</t>
  </si>
  <si>
    <t>25 mn</t>
  </si>
  <si>
    <t>5h00 maxi</t>
  </si>
  <si>
    <t>30 mn</t>
  </si>
  <si>
    <t>2h00</t>
  </si>
  <si>
    <t>LP Frédéric FAYS</t>
  </si>
  <si>
    <t>BAC.PRO. TECHNICIEN d'USINAGE</t>
  </si>
  <si>
    <t>Ref.</t>
  </si>
  <si>
    <t>Bac.Pro. TECHNICIEN d'USINAGE</t>
  </si>
  <si>
    <t>E31 : Réalisation et suivi de production en entreprise : PARTIE A</t>
  </si>
  <si>
    <t>L.P. Joseph-Marie CARRIAT</t>
  </si>
  <si>
    <t>En entreprise : SOCIETE XXX - BOURG-EN-BRESSE 01100</t>
  </si>
  <si>
    <t>C 1.3. : Analyser des données de gestion</t>
  </si>
  <si>
    <t>Exactitude dans le décodage des données de gestion.</t>
  </si>
  <si>
    <t>Cohérence et pertinence de l'analyse critique et des propositions par rapport aux contraintes de l'objectif donné.</t>
  </si>
  <si>
    <t>Cohérence et pertinence de l'analyse.</t>
  </si>
  <si>
    <t>C 1.4. : Émettre des propositions de rationalisation et d’optimisation d’une unité production</t>
  </si>
  <si>
    <t>Cohérence et pertinence de l'analyse et des propositions par rapport aux données et aux contraintes.</t>
  </si>
  <si>
    <t>Qualité de la communication écrite et orale.</t>
  </si>
  <si>
    <t xml:space="preserve">C 3. RÉALISER, METTRE EN OEUVRE, CONDUIRE                                     </t>
  </si>
  <si>
    <t>C 3.2. : Mettre en oeuvre un moyen de production
(en situation d’entreprise et sur un plateau technique)</t>
  </si>
  <si>
    <t>Respect des procédures et des matériels.</t>
  </si>
  <si>
    <t>Conformité de la pièce par rapport aux spécifications.</t>
  </si>
  <si>
    <t>Qualité de l'organisation du poste de travail.</t>
  </si>
  <si>
    <t>Les variables sont transmises oralement et par écrit.</t>
  </si>
  <si>
    <t xml:space="preserve">C 4. MAINTENIR, REMETTRE EN ÉTAT                                   </t>
  </si>
  <si>
    <t>C 4.1. : Contribuer à assurer la sécurité et la fiabilité de fonctionnement
d’un système de production.</t>
  </si>
  <si>
    <t>Cohérence et pertinence des propositions.</t>
  </si>
  <si>
    <t>C 4.2. : Mettre en oeuvre une procédure de diagnostic</t>
  </si>
  <si>
    <t>Pertinence de l'exposé et de la démarche.</t>
  </si>
  <si>
    <t>Interpréter en tout ou partie :
- le temps prévisionnel du ou des cycles de production ;
- les dates de jalonnement ;
- les indicateurs de production ;
- les éléments de coûts de production.</t>
  </si>
  <si>
    <t>Identifier le temps de cycle</t>
  </si>
  <si>
    <t>Respecter le temps de production</t>
  </si>
  <si>
    <t>Gerer le differentes actions à mener dans le temps</t>
  </si>
  <si>
    <t>Gerer le temps masqué</t>
  </si>
  <si>
    <t>Identifier le cout de la production</t>
  </si>
  <si>
    <t>Identifier les differents taux horaires</t>
  </si>
  <si>
    <t>Identifier le cout du Brut</t>
  </si>
  <si>
    <t>Identifier le cout de l'outillage</t>
  </si>
  <si>
    <t xml:space="preserve">Optimiser le temps de cycle </t>
  </si>
  <si>
    <t>Anticiper les actions à mener</t>
  </si>
  <si>
    <t>Modifier le cycle de production pour un gain de productivité</t>
  </si>
  <si>
    <t>Modifier le cycle de production pour un gain ergonomique</t>
  </si>
  <si>
    <t>Planifier dans le temps les actions à ménées</t>
  </si>
  <si>
    <t>Prevoir le temps de la production</t>
  </si>
  <si>
    <t>X</t>
  </si>
  <si>
    <t>Analyser, en tout ou partie, les éléments de gestion de l'approvisionnement de la production :
- la nature et les quantités relatives à l'approvisionnement en composants, pièces ou produits ;
- la nature et les quantités relatives à l'alimentation et au changement des outillages ;
- les dates ou la périodicité d'approvisionnement.</t>
  </si>
  <si>
    <t>Effectuer une analyse critique.</t>
  </si>
  <si>
    <t>Proposer et justifier des modifications éventuelles du ou des cycles de production en vue de la satisfaction de l'objectif donné.</t>
  </si>
  <si>
    <t>Analyser, en tout ou partie, le fonctionnement du poste et/ou du système de production, en relation avec l'objectif proposé.</t>
  </si>
  <si>
    <t>Ameliorer l'agencement et l'organisation du poste de travail</t>
  </si>
  <si>
    <t>Optimiser les parametres de coupes</t>
  </si>
  <si>
    <t>Optimiser les trajectoires d'outil</t>
  </si>
  <si>
    <t>Optimiser l'outillage (coupe ou autre)</t>
  </si>
  <si>
    <t>Identifier et hiérarchiser des possibilités d'amélioration, d'optimisation ou de rationalisation.</t>
  </si>
  <si>
    <t>Définir une possibilité d'optimisation technique et/ou ergonomique</t>
  </si>
  <si>
    <t>Mise en en place d'un tableau de bord</t>
  </si>
  <si>
    <t>Proposer des solutions et des critères d'évaluation des améliorations proposées.</t>
  </si>
  <si>
    <t>Identifier et mesurer les gains d'une optimisation</t>
  </si>
  <si>
    <t>Rédiger et exposer un rapport justificatif.</t>
  </si>
  <si>
    <t>Qualite de la communication ecrite et orales</t>
  </si>
  <si>
    <t xml:space="preserve">C 3. RÉALISER, METTRE EN OEUVRE, CONDUIRE                </t>
  </si>
  <si>
    <t>Déterminer les décalages d’origine programme par rapport au référentiel machine.</t>
  </si>
  <si>
    <t>Installer les outils et outillages.</t>
  </si>
  <si>
    <t>Transférer les données numériques.</t>
  </si>
  <si>
    <t>Conduire les usinages.</t>
  </si>
  <si>
    <t>Vérifier la concordance des résultats avec les données fournies.</t>
  </si>
  <si>
    <t>Effectuer les actions correctives nécessaires :
- ajuster les paramètres de coupe;
- effectuer les corrections dynamiques.</t>
  </si>
  <si>
    <t>La pièce est correctement positionnée dans le repère machine</t>
  </si>
  <si>
    <t>Positionner l'usinage sur la piece</t>
  </si>
  <si>
    <t xml:space="preserve">Les outils sont correctement montés et  assemblés </t>
  </si>
  <si>
    <t>Les outils sont correctement mesurés</t>
  </si>
  <si>
    <t>Les données necessaires à l'usinage sont correctement introduites dans la machine</t>
  </si>
  <si>
    <t>La conduite de l'usinage s'effectue sans risques de collision</t>
  </si>
  <si>
    <t>Les éventuels défauts (forme,dimension, aspect…) sont identifiés</t>
  </si>
  <si>
    <t>Les mises à la cote sont effectuées en autonomie et/ou avec assistance</t>
  </si>
  <si>
    <t>Les parametres de coupe sont ajustés en autonomie et/ou avec assistance</t>
  </si>
  <si>
    <t>Les fiches de suivis et d'autocontrôle sont remplies correctement</t>
  </si>
  <si>
    <t>Le poste de travail est rangé et nettoyé correctement</t>
  </si>
  <si>
    <t>Les EPI sont portés et les préventions collectives sont respectées.</t>
  </si>
  <si>
    <t>Organiser le poste de travail.</t>
  </si>
  <si>
    <t>Identifier et consigner toutes les variables permettant de valider le mode opératoire.</t>
  </si>
  <si>
    <t>Respecter les consignes d’hygiène, de sécurité et d’environnement.</t>
  </si>
  <si>
    <t xml:space="preserve">C 4. MAINTENIR, REMETTRE EN ÉTAT                                            </t>
  </si>
  <si>
    <t>C 4.1. : Contribuer à assurer la sécurité et la fiabilité de fonctionnement d’un système de production.</t>
  </si>
  <si>
    <t>Contribuer à assurer la sécurité des personnes, des biens et de l'environnement :
• en mode de fonctionnement normal des
systèmes, mettre en oeuvre une démarche
d'analyse a priori des risques ;
• en mode de défaillance, participer à une
démarche d'analyse a posteriori des risques.</t>
  </si>
  <si>
    <t>Dans les deux cas :
• identifier et hiérarchiser les risques ;
• proposer des solutions ;
• transmettre l'information.</t>
  </si>
  <si>
    <t>Contribuer à assurer la disponibilité du système de production, repérer ses facteurs d'indisponibilité.</t>
  </si>
  <si>
    <t>Identifier et hiérarchiser les risques</t>
  </si>
  <si>
    <t>Proposer des solutions</t>
  </si>
  <si>
    <t>Transmettre l'information</t>
  </si>
  <si>
    <t>Observer et anlyser les facteurs potentiels d'indisponibilité</t>
  </si>
  <si>
    <t>Participer à la réalisation des tests et des mesures permettant de déterminer les causes du dysfonctionnement du système de production :
- en suivant les organigrammes de dépannage
fournis par le constructeur ;
- en suivant les consignes émises par les
systèmes d'auto-diagnostic.</t>
  </si>
  <si>
    <t>Assister le dépanneur en exposant les symptômes de la panne et en l'aidant dans son diagnostic.</t>
  </si>
  <si>
    <t>Assister le dépaneur dans les opérations de maintenance</t>
  </si>
  <si>
    <t xml:space="preserve">Rendre compte des éventuels incidents survenus </t>
  </si>
  <si>
    <t>Partie A : Avis formulé par le tuteur d'entreprise</t>
  </si>
  <si>
    <t>Partie B : Un rapport et sa présentation orale</t>
  </si>
  <si>
    <t>E31A</t>
  </si>
  <si>
    <t>E31B</t>
  </si>
  <si>
    <t>E31 : Réalisation et suivi de production en entreprise : PARTIE B</t>
  </si>
  <si>
    <t>LA RAPPORT</t>
  </si>
  <si>
    <t>A. Les activités professionnelles exercées en milieu professionnel</t>
  </si>
  <si>
    <t>organisationnel</t>
  </si>
  <si>
    <t>des moyens techniques mis en œuvre</t>
  </si>
  <si>
    <t>des méthodes utilisées</t>
  </si>
  <si>
    <t>B. Étude de cas</t>
  </si>
  <si>
    <t>présentation du support technique</t>
  </si>
  <si>
    <t>analyse du problème</t>
  </si>
  <si>
    <t>solution(s) apportée(s)</t>
  </si>
  <si>
    <t>conclusion</t>
  </si>
  <si>
    <t xml:space="preserve">PRESENTATION ORAL DU RAPPORT                            </t>
  </si>
  <si>
    <t>L'exposé</t>
  </si>
  <si>
    <t>l’exactitude de l’analyse du contenu des documents mis à sa disposition dans l’entreprise</t>
  </si>
  <si>
    <t>la qualité de l’exposé au regard des moyens d’expression et du vocabulaire utilisé
de traduire le résultat des analyses et /ou propositions techniques ;</t>
  </si>
  <si>
    <t>la manière dont les procédures d’hygiène, de sécurité et de respect de l’environnement mises en oeuvre dans l’entreprise sont décrites</t>
  </si>
  <si>
    <t>Connaissance de l'activité de l'entreprise</t>
  </si>
  <si>
    <t>Identification des  clients et fournisseurs</t>
  </si>
  <si>
    <t>Connaissances des differents services (organigramme)</t>
  </si>
  <si>
    <t>Connaissance de l'organisation et du fonctionnement de l'atelier</t>
  </si>
  <si>
    <t>Connaissances  de politique et strategie d'entreprise (qualité; norme 14000; gestion du document unique; de la securité;gestions des élèments de levage.....)</t>
  </si>
  <si>
    <t xml:space="preserve">Présentation de l'entreprise et de l'etelier au travers du parcours d'une pièce </t>
  </si>
  <si>
    <t>Connaissance des moyens de productions utilisés</t>
  </si>
  <si>
    <t>Identifier les differentes étapes de traitement d'une pièce (nomenclature phase)</t>
  </si>
  <si>
    <t>Gestion des documents de production de l'entreprise</t>
  </si>
  <si>
    <t>Les moyens et techniques utilisés (Contrat de phase de la piece etudiée)</t>
  </si>
  <si>
    <t>Connaissance du moyens de productions utilisés lors de la phase etudiée)</t>
  </si>
  <si>
    <t xml:space="preserve">Présentation de problématique Technique </t>
  </si>
  <si>
    <t>Pertinence de l'étude</t>
  </si>
  <si>
    <t>Présentation de problématique  ergonomique,</t>
  </si>
  <si>
    <t>Connaissance de l'organisation et du fonctionnement du poste de travail (Ergonomie)</t>
  </si>
  <si>
    <t>Demarche de l'analyse</t>
  </si>
  <si>
    <t>Document, ressources ,support d'étude utilisé</t>
  </si>
  <si>
    <t>Pertinence  et niveau de l'analyse</t>
  </si>
  <si>
    <t>Pertinence de la solution trouvée</t>
  </si>
  <si>
    <t xml:space="preserve">Argumentation de la solution </t>
  </si>
  <si>
    <t>Etude du gain (économique; de la sécurité ; de la qualité;…..)</t>
  </si>
  <si>
    <t>Justifié si l'optimisation est viable ou non</t>
  </si>
  <si>
    <t xml:space="preserve">PRESENTATION ORAL DU RAPPORT                 </t>
  </si>
  <si>
    <t>Maitrise et comprehension des documents presentés</t>
  </si>
  <si>
    <t>Maitrise du vocabulaire technique</t>
  </si>
  <si>
    <t>Qualité de la presentation orale (maitrise de la langue francaise)</t>
  </si>
  <si>
    <t>Moyen utilisé pour la presentation (power point; piece presente;….)</t>
  </si>
  <si>
    <t>la qualité de l’exposé au regard des moyens d’expression et du vocabulaire utilisé</t>
  </si>
  <si>
    <t>Description  d'hygienes et securité et du respect de l'environnement mises en œuvre</t>
  </si>
  <si>
    <t>Identification, comprehension des procedures</t>
  </si>
  <si>
    <t>U33 : REALISATION EN AUTONOMIE DE TOUT OU PARTIE D’UNE FABRICATION</t>
  </si>
  <si>
    <t xml:space="preserve"> C2 Preparer</t>
  </si>
  <si>
    <t>C21</t>
  </si>
  <si>
    <t>Etablir un processus d'usinage</t>
  </si>
  <si>
    <t>Compatibilité des choix et des décisions par rapport aux données et aux contraintes.</t>
  </si>
  <si>
    <t>C 3 INSTALLER, METTRE EN OEUVRE, CONDUIRE</t>
  </si>
  <si>
    <t>C32</t>
  </si>
  <si>
    <t>Mettre en oeuvre un moyen de production</t>
  </si>
  <si>
    <t>C 4 - MAINTENIR, REMETTRE EN ÉTAT</t>
  </si>
  <si>
    <t>C 43</t>
  </si>
  <si>
    <t xml:space="preserve"> Effectuer la maintenance systématique de 1er niveau</t>
  </si>
  <si>
    <t>Respect des consignes</t>
  </si>
  <si>
    <t>Tenue à jour des fichiers.</t>
  </si>
  <si>
    <t>Note brute obtenue par calcul automatique :</t>
  </si>
  <si>
    <r>
      <t>ATTENTION</t>
    </r>
    <r>
      <rPr>
        <i/>
        <sz val="8"/>
        <color indexed="10"/>
        <rFont val="Arial"/>
        <family val="2"/>
      </rPr>
      <t xml:space="preserve">, si le symbole </t>
    </r>
    <r>
      <rPr>
        <sz val="8"/>
        <color indexed="10"/>
        <rFont val="Arial"/>
        <family val="2"/>
      </rPr>
      <t>◄</t>
    </r>
    <r>
      <rPr>
        <i/>
        <sz val="8"/>
        <color indexed="10"/>
        <rFont val="Arial"/>
        <family val="2"/>
      </rPr>
      <t xml:space="preserve"> apparait dans cette colonne c'est qu'il y a plus d'une valeur donnée à l'indicateur, il faut alors choisir laquelle retenir</t>
    </r>
  </si>
  <si>
    <t>C21 Etablir un processus d'usinage</t>
  </si>
  <si>
    <t>La norme est recpectée pour la mise en position.</t>
  </si>
  <si>
    <t>Le choix du placement de l'OP est judicieux.</t>
  </si>
  <si>
    <t>Le processus d'usinage respecte les antériorités.</t>
  </si>
  <si>
    <t>Les origines et le brut sont correctement déclarés.</t>
  </si>
  <si>
    <t>Les outils sont correctement identifiés.</t>
  </si>
  <si>
    <t>Le paramétrage des opérations est conforme.</t>
  </si>
  <si>
    <t>La simulation du programme est excate.</t>
  </si>
  <si>
    <t>La génération du programme pièce et sont transfert sont validés.</t>
  </si>
  <si>
    <t>C32 Mettre en oeuvre un moyen de production</t>
  </si>
  <si>
    <t>Le porte pièce est correctement installé.</t>
  </si>
  <si>
    <t>Les outils sont correctement installés.</t>
  </si>
  <si>
    <t>Le programme est simulé .</t>
  </si>
  <si>
    <t>Conduite en toute sécurité de la première pièce.</t>
  </si>
  <si>
    <t>La deuxième pièce est usinée sans incident.</t>
  </si>
  <si>
    <t>Les corrections a apporté sont déterminer avec justesse.</t>
  </si>
  <si>
    <t>La justesse de la deuxième pièce est correct.</t>
  </si>
  <si>
    <t>Le poste de travail est remis en état correctement.</t>
  </si>
  <si>
    <t>L'origine est identifiée, juste et correctement entrer sur le DCN.</t>
  </si>
  <si>
    <t>Les jauges sont justes et correctement entrées .</t>
  </si>
  <si>
    <t>C43  Effectuer la maintenance systématique de 1er niveau</t>
  </si>
  <si>
    <t>Suivre les consignes figurant dans les fiches de poste</t>
  </si>
  <si>
    <t>Respect des consignes.</t>
  </si>
  <si>
    <t>La vérification du niveau d'huile de graissage et de lubrification sont validés.</t>
  </si>
  <si>
    <t>E32 : Lancement et suivi d'une production qualifée</t>
  </si>
  <si>
    <t>Epreuve:</t>
  </si>
  <si>
    <t>Nom</t>
  </si>
  <si>
    <t>Prénom</t>
  </si>
  <si>
    <t xml:space="preserve"> C 3. INSTALLER, METTRE EN OEUVRE, CONDUIRE</t>
  </si>
  <si>
    <t>C 31 - Installer l’environnement de production (porte-pièces, outils et porte-outils).</t>
  </si>
  <si>
    <t>Adéquation du porte-pièces au contrat posé.</t>
  </si>
  <si>
    <t>Rigueur des procédures métrologiques utilisées.</t>
  </si>
  <si>
    <t>Adéquation du porte-outils au contrat.</t>
  </si>
  <si>
    <t>Exactitude des jauges.</t>
  </si>
  <si>
    <t>Adéquation du dispositif aux données et aux contraintes.</t>
  </si>
  <si>
    <t>Exactitude des réglages.</t>
  </si>
  <si>
    <t>Exactitude des informations saisies.</t>
  </si>
  <si>
    <t>C 33 - Contrôler une pièce</t>
  </si>
  <si>
    <t>Respect du mode opératoire.</t>
  </si>
  <si>
    <t>Adéquation de la décision par rapport aux données et à l'état réel du produit</t>
  </si>
  <si>
    <t>C 34 - Contrôler et suivre la production</t>
  </si>
  <si>
    <t>Pertinence des décisions et des actions de correction.</t>
  </si>
  <si>
    <t>Conformité de la série de pièces.</t>
  </si>
  <si>
    <t>Rigueur de la mesure.</t>
  </si>
  <si>
    <t>Consignation et tenue à jour des informations et décisions effectuées sans erreur.</t>
  </si>
  <si>
    <t>Le porte pièce est correctement installé et conforme au contrat de phase.</t>
  </si>
  <si>
    <t>Le positionnement et l'introduction des origines (PREFS et DECS) sont conformes.</t>
  </si>
  <si>
    <t>La configuration du poste d'auto-contôle ou MMT respectent le mode opératoire.</t>
  </si>
  <si>
    <t>Le choix et le calibrage des appareils de mesure sont corrects.</t>
  </si>
  <si>
    <t>Les outils sont correctement montés en magasin, assembler et mesurer.</t>
  </si>
  <si>
    <t>Les jauges sont déterminées correctement</t>
  </si>
  <si>
    <t>Agencer et régler le dispositif d’autocontrôle associé au moyen de production</t>
  </si>
  <si>
    <t>La démarche et la définitions des correcteurs dynamique sont corrects.</t>
  </si>
  <si>
    <t>Respecter les consignes d’hygiène de sécurité et d’environnement.</t>
  </si>
  <si>
    <t>la mise à jour des informations relatives à la gestion et au suivi des outillages est correct,</t>
  </si>
  <si>
    <t>Mise en œuvre des moyens métrologiques conventionnels.</t>
  </si>
  <si>
    <t>Installation de la pièce sur la MMT est correct.</t>
  </si>
  <si>
    <t>Conduite du mesurages sur MMT,</t>
  </si>
  <si>
    <t>Edition du certificat de mesure est faite,</t>
  </si>
  <si>
    <t>Interprétation des résultats de mesure de la pièce par rapport aux spécifications demandées,</t>
  </si>
  <si>
    <t>les prélèvements de pièces selon un plan de mesure prévu sont conformes,</t>
  </si>
  <si>
    <t>La conduite de l'usinage est satisfaisante.</t>
  </si>
  <si>
    <t>L'interprétation des résultats est correct avec des propositions de solutions correctives.</t>
  </si>
  <si>
    <t>Le certificat de mesure est correctement édité</t>
  </si>
  <si>
    <t>La mesure est effectué correctement.</t>
  </si>
  <si>
    <t>La surveillance de la carte de contrôle est faites</t>
  </si>
  <si>
    <t>la consignation et la tenue à jour de l'ensemble des informations et des décisions relatives au suivi de la production sont corrects</t>
  </si>
  <si>
    <t>U31A</t>
  </si>
  <si>
    <t>U31B</t>
  </si>
  <si>
    <t>PFMP</t>
  </si>
  <si>
    <t>BACCALAUREAT PROFESSIONNEL</t>
  </si>
  <si>
    <t>Sous-épreuve E11 "Analyse et Exploitation de Données Techniques"</t>
  </si>
  <si>
    <t>LP FAYS Villeurbanne</t>
  </si>
  <si>
    <t>Etude d'un système technique "…………………………………..."</t>
  </si>
  <si>
    <r>
      <rPr>
        <b/>
        <sz val="11"/>
        <color indexed="8"/>
        <rFont val="Arial"/>
        <family val="2"/>
      </rPr>
      <t>C 1.1.</t>
    </r>
    <r>
      <rPr>
        <sz val="11"/>
        <color indexed="8"/>
        <rFont val="Arial"/>
        <family val="2"/>
      </rPr>
      <t xml:space="preserve"> Analyse des données fonctionnelles et des données de définition, d’un ensemble, d’une pièce, d’un composant.                                                            </t>
    </r>
    <r>
      <rPr>
        <b/>
        <sz val="11"/>
        <color indexed="8"/>
        <rFont val="Arial"/>
        <family val="2"/>
      </rPr>
      <t>C 2.4.</t>
    </r>
    <r>
      <rPr>
        <sz val="11"/>
        <color indexed="8"/>
        <rFont val="Arial"/>
        <family val="2"/>
      </rPr>
      <t xml:space="preserve"> Etablir un mode opératoire de contrôle.</t>
    </r>
  </si>
  <si>
    <t>Dossier sujet DS1 à DS10</t>
  </si>
  <si>
    <t>Dossier technique DT1 à DT4</t>
  </si>
  <si>
    <t xml:space="preserve">Documents ressources </t>
  </si>
  <si>
    <t>Guidance Solidworks</t>
  </si>
  <si>
    <t>EPREUVE E1:</t>
  </si>
  <si>
    <t xml:space="preserve">                                                       </t>
  </si>
  <si>
    <t>C 1 - S’INFORMER, ANALYSER, COMMUNIQUER</t>
  </si>
  <si>
    <t>C1.1 - Analyser des données fonctionnelles et des données de définition.</t>
  </si>
  <si>
    <t>Les informations attendues sont identifiées, les points de vue pertinents sont affichés.</t>
  </si>
  <si>
    <t>Le fonctionnement est décrit, les pièces sont identifiées et localisées</t>
  </si>
  <si>
    <t>Les liaisons sont caractérisées.</t>
  </si>
  <si>
    <t>L'interprétation des indications dimensionnelles et des spécifications intrinsèques est exacte</t>
  </si>
  <si>
    <t>Les procédures de recherche sont respectées (syntaxe).</t>
  </si>
  <si>
    <t>Les données attendues sont extraites.</t>
  </si>
  <si>
    <t>Les surfaces et les volumes sont caractérisés.</t>
  </si>
  <si>
    <t>L’interprétation des spécifications est conforme à la norme.</t>
  </si>
  <si>
    <t>La signification des spécifications relatives au matériau est exprimée.</t>
  </si>
  <si>
    <t xml:space="preserve">C2 - PRÉPARER                                     </t>
  </si>
  <si>
    <t>C2.4 - Établir un mode opératoire de contrôle.</t>
  </si>
  <si>
    <t>Compatibilité des choix et des décisions par rapport aux spécifications et aux contraintes.</t>
  </si>
  <si>
    <t>C 1 - S'INFORMER</t>
  </si>
  <si>
    <t>C1.1- Analyser des données fonctionnelles et des données de définition :</t>
  </si>
  <si>
    <t>Expliciter le fonctionnement.</t>
  </si>
  <si>
    <t>Identifier et localiser les composants.</t>
  </si>
  <si>
    <t>Identifier les groupes de surfaces fonctionnelles.</t>
  </si>
  <si>
    <t>Caractériser les liaisons.</t>
  </si>
  <si>
    <t>Établir des schémas et croquis (à main levée) des solutions techniques.</t>
  </si>
  <si>
    <t xml:space="preserve">Repérer et identifier les solutions constructives </t>
  </si>
  <si>
    <t>Constituer correctement les sous ensembles cinématiques</t>
  </si>
  <si>
    <t>Identifier correctement les liaisons mécaniques</t>
  </si>
  <si>
    <t xml:space="preserve">Compléter le schéma cinématique </t>
  </si>
  <si>
    <t>Donner la signification des indications fonctionnelles.</t>
  </si>
  <si>
    <t>Décrire les circuits géométriques ou mécaniques, en déduire les éléments participant au respect des indications fonctionnelles à caractère dimensionnel.</t>
  </si>
  <si>
    <t>Identifier le mouvement (Rotation de centre, translation, Mouvement plan)</t>
  </si>
  <si>
    <t xml:space="preserve">Déterminer la trajectoire d'un point </t>
  </si>
  <si>
    <t xml:space="preserve">Identifier totalement le type de vitesse </t>
  </si>
  <si>
    <t>Déterminer le vecteur vitesse d'un point (analytique ou graphique)</t>
  </si>
  <si>
    <t>Vérifier, dans les conditions proposées, l'aptitude à l'emploi des mécanismes (outillage). Vérifier des performances.</t>
  </si>
  <si>
    <t>Modéliser correctement les actions mécaniques</t>
  </si>
  <si>
    <t>Résoudre correctement le problème de statique</t>
  </si>
  <si>
    <t xml:space="preserve">Déterminer la nature des sollicitations </t>
  </si>
  <si>
    <t xml:space="preserve">Analyser l'étude des sollicitations simples </t>
  </si>
  <si>
    <t xml:space="preserve">Vérifier es conditions de résistances </t>
  </si>
  <si>
    <t>Proposer, si nécessaire, des améliorations constructives relatives au mécanisme (outillage)</t>
  </si>
  <si>
    <t>Justifier la solution retenue.</t>
  </si>
  <si>
    <t>Mettre en oeuvre une recherche documentaire dans des bases de données et sur des réseaux.</t>
  </si>
  <si>
    <t>Identifier, caractériser les surfaces et les volumes.</t>
  </si>
  <si>
    <t>Exploiter le modèle numérique et l’arbre de construction associé</t>
  </si>
  <si>
    <t>Identifier la fonction dans l'arbre de construction</t>
  </si>
  <si>
    <t xml:space="preserve">Modifier correctement la fonction </t>
  </si>
  <si>
    <t xml:space="preserve">Modifier correctement l'esquisse </t>
  </si>
  <si>
    <t>Exploiter correctement l'assemblage</t>
  </si>
  <si>
    <t>Identifier et interpréter les spécifications géométriques, dimensionnelles et d’états de surfaces à respecter.</t>
  </si>
  <si>
    <t xml:space="preserve">Analyser la spécification géométrique et fonctionnelle. </t>
  </si>
  <si>
    <t>Identifier le type de spécifications.</t>
  </si>
  <si>
    <t>Donner la signification des spécifications relatives à la composition et aux caractéristiques mécaniques et physiques du matériau.</t>
  </si>
  <si>
    <t>Identifier et donner le type de spécifications.</t>
  </si>
  <si>
    <t xml:space="preserve">Donner les spécifications relatives aux caractéristiques mécaniques des matériaux </t>
  </si>
  <si>
    <t xml:space="preserve">C2 - ORGANISER                                      </t>
  </si>
  <si>
    <t>C2.4- Établir un mode opératoire de contrôle</t>
  </si>
  <si>
    <t>Identifier les critères d'acceptabilité du produit.</t>
  </si>
  <si>
    <t>Choisir et situer le référentiel de mesurage lié au produit.</t>
  </si>
  <si>
    <t xml:space="preserve">Définir :- les éléments à palper ;
             - les outillages associés           </t>
  </si>
  <si>
    <t>Rechercher la localisation et le nombre minimal de points de mesurage nécessaires à la saisie de chaque élément.</t>
  </si>
  <si>
    <t>Définir et ordonner les opérations de détermination des caractéristiques dimensionnelles et géométriques à contrôler.</t>
  </si>
  <si>
    <t>ACADEMIE de LYON</t>
  </si>
  <si>
    <t xml:space="preserve">Option : </t>
  </si>
  <si>
    <t>TECHNICIEN d’USINAGE</t>
  </si>
  <si>
    <t>Vérif. répartition</t>
  </si>
  <si>
    <t>/60</t>
  </si>
  <si>
    <t>TECHNICIEN d'USINAGE</t>
  </si>
  <si>
    <t>MAJ:12/05/2014</t>
  </si>
</sst>
</file>

<file path=xl/styles.xml><?xml version="1.0" encoding="utf-8"?>
<styleSheet xmlns="http://schemas.openxmlformats.org/spreadsheetml/2006/main">
  <numFmts count="1">
    <numFmt numFmtId="164" formatCode="0.0"/>
  </numFmts>
  <fonts count="70">
    <font>
      <sz val="10"/>
      <name val="Arial"/>
    </font>
    <font>
      <sz val="9"/>
      <name val="Arial Narrow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sz val="12"/>
      <color indexed="10"/>
      <name val="Arial"/>
      <family val="2"/>
    </font>
    <font>
      <sz val="9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9"/>
      <color indexed="10"/>
      <name val="Arial Narrow"/>
      <family val="2"/>
    </font>
    <font>
      <sz val="11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Wingdings"/>
      <charset val="2"/>
    </font>
    <font>
      <b/>
      <sz val="9"/>
      <name val="Arial"/>
      <family val="2"/>
    </font>
    <font>
      <b/>
      <i/>
      <sz val="9"/>
      <name val="Arial"/>
      <family val="2"/>
    </font>
    <font>
      <sz val="9"/>
      <color indexed="12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10"/>
      <color indexed="10"/>
      <name val="Arial"/>
      <family val="2"/>
    </font>
    <font>
      <sz val="9"/>
      <color indexed="10"/>
      <name val="Arial"/>
      <family val="2"/>
    </font>
    <font>
      <sz val="9"/>
      <color indexed="8"/>
      <name val="Arial"/>
      <family val="2"/>
    </font>
    <font>
      <i/>
      <sz val="9"/>
      <color indexed="12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b/>
      <sz val="11"/>
      <name val="Calibri"/>
      <family val="2"/>
    </font>
    <font>
      <b/>
      <sz val="11"/>
      <color rgb="FF3333FF"/>
      <name val="Arial"/>
      <family val="2"/>
    </font>
    <font>
      <b/>
      <sz val="11"/>
      <color indexed="12"/>
      <name val="Arial"/>
      <family val="2"/>
    </font>
    <font>
      <b/>
      <sz val="10"/>
      <color rgb="FF008000"/>
      <name val="Arial"/>
      <family val="2"/>
    </font>
    <font>
      <sz val="11"/>
      <name val="Calibri"/>
      <family val="2"/>
    </font>
    <font>
      <i/>
      <sz val="10"/>
      <name val="Arial"/>
      <family val="2"/>
    </font>
    <font>
      <b/>
      <sz val="11"/>
      <color rgb="FF0000FF"/>
      <name val="Arial"/>
      <family val="2"/>
    </font>
    <font>
      <sz val="10"/>
      <name val="Calibri"/>
      <family val="2"/>
    </font>
    <font>
      <b/>
      <i/>
      <sz val="10"/>
      <color indexed="10"/>
      <name val="Arial"/>
      <family val="2"/>
    </font>
    <font>
      <i/>
      <sz val="10"/>
      <color indexed="10"/>
      <name val="Arial"/>
      <family val="2"/>
    </font>
    <font>
      <b/>
      <sz val="10"/>
      <color rgb="FFFFFFFF"/>
      <name val="Arial"/>
      <family val="2"/>
    </font>
    <font>
      <b/>
      <sz val="11"/>
      <color rgb="FFFFFFFF"/>
      <name val="Arial"/>
      <family val="2"/>
    </font>
    <font>
      <sz val="11"/>
      <color rgb="FF000000"/>
      <name val="Arial"/>
      <family val="2"/>
    </font>
    <font>
      <sz val="11"/>
      <color theme="1"/>
      <name val="Arial"/>
      <family val="2"/>
    </font>
    <font>
      <b/>
      <sz val="10"/>
      <color rgb="FF0000FF"/>
      <name val="Arial"/>
      <family val="2"/>
    </font>
    <font>
      <sz val="10"/>
      <color indexed="22"/>
      <name val="Arial"/>
      <family val="2"/>
    </font>
    <font>
      <sz val="9"/>
      <color indexed="9"/>
      <name val="Arial"/>
      <family val="2"/>
    </font>
    <font>
      <b/>
      <sz val="11"/>
      <color indexed="8"/>
      <name val="Arial"/>
      <family val="2"/>
    </font>
    <font>
      <sz val="10"/>
      <color indexed="53"/>
      <name val="Arial"/>
      <family val="2"/>
    </font>
    <font>
      <sz val="10"/>
      <color rgb="FF000000"/>
      <name val="Arial"/>
      <family val="2"/>
    </font>
    <font>
      <sz val="9"/>
      <color rgb="FFFF0000"/>
      <name val="Arial"/>
      <family val="2"/>
    </font>
    <font>
      <sz val="10"/>
      <color rgb="FFFF0000"/>
      <name val="Arial"/>
      <family val="2"/>
    </font>
    <font>
      <i/>
      <sz val="9"/>
      <name val="Arial"/>
      <family val="2"/>
    </font>
    <font>
      <b/>
      <i/>
      <sz val="8"/>
      <color indexed="10"/>
      <name val="Arial"/>
      <family val="2"/>
    </font>
    <font>
      <i/>
      <sz val="8"/>
      <color indexed="10"/>
      <name val="Arial"/>
      <family val="2"/>
    </font>
    <font>
      <sz val="8"/>
      <color indexed="10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4"/>
      <color indexed="10"/>
      <name val="Arial"/>
      <family val="2"/>
    </font>
    <font>
      <sz val="14"/>
      <color indexed="12"/>
      <name val="Arial"/>
      <family val="2"/>
    </font>
    <font>
      <sz val="14"/>
      <color rgb="FFFF0000"/>
      <name val="Arial"/>
      <family val="2"/>
    </font>
    <font>
      <sz val="14"/>
      <color indexed="9"/>
      <name val="Arial"/>
      <family val="2"/>
    </font>
    <font>
      <sz val="10"/>
      <color rgb="FF0000FF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9"/>
      <color indexed="12"/>
      <name val="Arial"/>
      <family val="2"/>
    </font>
    <font>
      <b/>
      <sz val="9"/>
      <color rgb="FF008000"/>
      <name val="Arial"/>
      <family val="2"/>
    </font>
    <font>
      <sz val="9"/>
      <color rgb="FFFFFFFF"/>
      <name val="Arial"/>
      <family val="2"/>
    </font>
    <font>
      <b/>
      <sz val="12"/>
      <name val="Arial"/>
      <family val="2"/>
    </font>
    <font>
      <b/>
      <sz val="11"/>
      <color rgb="FFFFFFFF"/>
      <name val="Calibri"/>
      <family val="2"/>
    </font>
    <font>
      <b/>
      <i/>
      <sz val="11"/>
      <color rgb="FFFFFFFF"/>
      <name val="Arial"/>
      <family val="2"/>
    </font>
    <font>
      <sz val="10"/>
      <color rgb="FFFFFFFF"/>
      <name val="Arial"/>
      <family val="2"/>
    </font>
    <font>
      <b/>
      <sz val="9"/>
      <color rgb="FFFFFFFF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rgb="FFCCECFF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9" fontId="2" fillId="0" borderId="0" applyFont="0" applyFill="0" applyBorder="0" applyAlignment="0" applyProtection="0"/>
  </cellStyleXfs>
  <cellXfs count="1015">
    <xf numFmtId="0" fontId="0" fillId="0" borderId="0" xfId="0"/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9" fontId="13" fillId="0" borderId="0" xfId="0" applyNumberFormat="1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12" fillId="0" borderId="0" xfId="0" applyFont="1"/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vertical="center" wrapText="1"/>
    </xf>
    <xf numFmtId="9" fontId="18" fillId="0" borderId="0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vertical="center"/>
    </xf>
    <xf numFmtId="2" fontId="21" fillId="0" borderId="0" xfId="0" applyNumberFormat="1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10" fontId="21" fillId="0" borderId="0" xfId="0" applyNumberFormat="1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2" fillId="0" borderId="0" xfId="0" applyFont="1"/>
    <xf numFmtId="0" fontId="2" fillId="0" borderId="0" xfId="0" applyFont="1" applyBorder="1" applyAlignment="1" applyProtection="1">
      <alignment horizontal="center" vertical="center"/>
      <protection hidden="1"/>
    </xf>
    <xf numFmtId="0" fontId="9" fillId="0" borderId="0" xfId="0" applyFont="1" applyFill="1" applyBorder="1" applyAlignment="1" applyProtection="1">
      <alignment horizontal="center" vertical="center"/>
      <protection hidden="1"/>
    </xf>
    <xf numFmtId="9" fontId="13" fillId="0" borderId="0" xfId="0" applyNumberFormat="1" applyFont="1" applyBorder="1" applyAlignment="1" applyProtection="1">
      <alignment vertical="center"/>
      <protection hidden="1"/>
    </xf>
    <xf numFmtId="9" fontId="18" fillId="0" borderId="0" xfId="0" applyNumberFormat="1" applyFont="1" applyBorder="1" applyAlignment="1" applyProtection="1">
      <alignment horizontal="center" vertical="center"/>
      <protection hidden="1"/>
    </xf>
    <xf numFmtId="0" fontId="22" fillId="0" borderId="0" xfId="0" applyFont="1" applyBorder="1" applyAlignment="1" applyProtection="1">
      <alignment horizontal="center" vertical="center"/>
      <protection hidden="1"/>
    </xf>
    <xf numFmtId="2" fontId="21" fillId="0" borderId="0" xfId="0" applyNumberFormat="1" applyFont="1" applyBorder="1" applyAlignment="1" applyProtection="1">
      <alignment horizontal="center" vertical="center"/>
      <protection hidden="1"/>
    </xf>
    <xf numFmtId="0" fontId="21" fillId="0" borderId="0" xfId="0" applyFont="1" applyBorder="1" applyAlignment="1" applyProtection="1">
      <alignment horizontal="center" vertical="center"/>
      <protection hidden="1"/>
    </xf>
    <xf numFmtId="10" fontId="21" fillId="0" borderId="0" xfId="0" applyNumberFormat="1" applyFont="1" applyBorder="1" applyAlignment="1" applyProtection="1">
      <alignment horizontal="center" vertical="center"/>
      <protection hidden="1"/>
    </xf>
    <xf numFmtId="0" fontId="21" fillId="0" borderId="0" xfId="0" applyFont="1" applyAlignment="1" applyProtection="1">
      <alignment horizontal="center" vertical="center"/>
      <protection hidden="1"/>
    </xf>
    <xf numFmtId="0" fontId="19" fillId="0" borderId="0" xfId="0" applyFont="1" applyBorder="1" applyAlignment="1" applyProtection="1">
      <alignment horizontal="center" vertical="center"/>
      <protection hidden="1"/>
    </xf>
    <xf numFmtId="0" fontId="12" fillId="0" borderId="0" xfId="0" applyFont="1" applyAlignment="1" applyProtection="1">
      <alignment horizontal="right" vertical="center"/>
      <protection hidden="1"/>
    </xf>
    <xf numFmtId="0" fontId="28" fillId="0" borderId="0" xfId="0" applyFont="1" applyBorder="1" applyAlignment="1" applyProtection="1">
      <alignment vertical="center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33" fillId="0" borderId="0" xfId="0" applyFont="1" applyBorder="1" applyAlignment="1" applyProtection="1">
      <alignment horizontal="right" vertical="center"/>
      <protection hidden="1"/>
    </xf>
    <xf numFmtId="9" fontId="13" fillId="0" borderId="0" xfId="0" applyNumberFormat="1" applyFont="1" applyBorder="1" applyAlignment="1" applyProtection="1">
      <alignment horizontal="right" vertical="center"/>
      <protection hidden="1"/>
    </xf>
    <xf numFmtId="0" fontId="6" fillId="0" borderId="0" xfId="0" applyFont="1" applyBorder="1" applyAlignment="1" applyProtection="1">
      <alignment horizontal="right" vertical="center"/>
      <protection hidden="1"/>
    </xf>
    <xf numFmtId="0" fontId="17" fillId="0" borderId="0" xfId="0" applyFont="1" applyBorder="1" applyAlignment="1" applyProtection="1">
      <alignment horizontal="center" vertical="center"/>
      <protection hidden="1"/>
    </xf>
    <xf numFmtId="0" fontId="16" fillId="0" borderId="4" xfId="0" applyFont="1" applyBorder="1" applyAlignment="1" applyProtection="1">
      <alignment horizontal="center" vertical="center"/>
      <protection hidden="1"/>
    </xf>
    <xf numFmtId="9" fontId="14" fillId="3" borderId="5" xfId="0" applyNumberFormat="1" applyFont="1" applyFill="1" applyBorder="1" applyAlignment="1" applyProtection="1">
      <alignment horizontal="center" vertical="center"/>
      <protection hidden="1"/>
    </xf>
    <xf numFmtId="0" fontId="26" fillId="0" borderId="6" xfId="0" applyFont="1" applyFill="1" applyBorder="1" applyAlignment="1" applyProtection="1">
      <alignment horizontal="center" vertical="center"/>
      <protection hidden="1"/>
    </xf>
    <xf numFmtId="0" fontId="27" fillId="0" borderId="6" xfId="0" applyFont="1" applyFill="1" applyBorder="1" applyAlignment="1" applyProtection="1">
      <alignment horizontal="center" vertical="center"/>
      <protection hidden="1"/>
    </xf>
    <xf numFmtId="0" fontId="26" fillId="0" borderId="14" xfId="0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Border="1" applyAlignment="1" applyProtection="1">
      <alignment horizontal="center" vertical="center"/>
      <protection hidden="1"/>
    </xf>
    <xf numFmtId="0" fontId="13" fillId="0" borderId="0" xfId="0" applyFont="1" applyBorder="1" applyAlignment="1" applyProtection="1">
      <alignment horizontal="left" vertical="center"/>
      <protection hidden="1"/>
    </xf>
    <xf numFmtId="0" fontId="26" fillId="5" borderId="6" xfId="0" applyFont="1" applyFill="1" applyBorder="1" applyAlignment="1" applyProtection="1">
      <alignment horizontal="center" vertical="center"/>
      <protection hidden="1"/>
    </xf>
    <xf numFmtId="0" fontId="26" fillId="5" borderId="14" xfId="0" applyFont="1" applyFill="1" applyBorder="1" applyAlignment="1" applyProtection="1">
      <alignment horizontal="center" vertical="center"/>
      <protection hidden="1"/>
    </xf>
    <xf numFmtId="0" fontId="20" fillId="5" borderId="12" xfId="0" applyFont="1" applyFill="1" applyBorder="1" applyAlignment="1" applyProtection="1">
      <alignment vertical="center" wrapText="1"/>
      <protection hidden="1"/>
    </xf>
    <xf numFmtId="0" fontId="0" fillId="0" borderId="0" xfId="0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right" vertical="center"/>
      <protection hidden="1"/>
    </xf>
    <xf numFmtId="0" fontId="2" fillId="0" borderId="0" xfId="0" applyFont="1" applyFill="1" applyBorder="1" applyAlignment="1" applyProtection="1">
      <alignment vertical="center"/>
      <protection hidden="1"/>
    </xf>
    <xf numFmtId="0" fontId="2" fillId="0" borderId="0" xfId="0" applyFont="1" applyBorder="1" applyAlignment="1" applyProtection="1">
      <alignment vertical="center" wrapText="1"/>
      <protection hidden="1"/>
    </xf>
    <xf numFmtId="0" fontId="8" fillId="0" borderId="0" xfId="0" applyFont="1" applyBorder="1" applyAlignment="1" applyProtection="1">
      <alignment horizontal="center" vertical="center"/>
      <protection hidden="1"/>
    </xf>
    <xf numFmtId="0" fontId="15" fillId="0" borderId="0" xfId="0" applyFont="1" applyFill="1" applyBorder="1" applyAlignment="1" applyProtection="1">
      <alignment horizontal="center" vertical="center"/>
      <protection hidden="1"/>
    </xf>
    <xf numFmtId="0" fontId="11" fillId="0" borderId="0" xfId="0" applyFont="1" applyFill="1" applyBorder="1" applyAlignment="1" applyProtection="1">
      <alignment horizontal="center" vertical="top" wrapText="1"/>
      <protection hidden="1"/>
    </xf>
    <xf numFmtId="0" fontId="1" fillId="0" borderId="0" xfId="0" applyFont="1" applyFill="1" applyBorder="1" applyAlignment="1" applyProtection="1">
      <alignment vertical="top" wrapText="1"/>
      <protection hidden="1"/>
    </xf>
    <xf numFmtId="0" fontId="1" fillId="0" borderId="0" xfId="0" applyFont="1" applyBorder="1" applyAlignment="1" applyProtection="1">
      <alignment vertical="top" wrapText="1"/>
      <protection hidden="1"/>
    </xf>
    <xf numFmtId="0" fontId="1" fillId="0" borderId="0" xfId="0" applyFont="1" applyBorder="1" applyAlignment="1" applyProtection="1">
      <alignment horizontal="center" vertical="top" wrapText="1"/>
      <protection hidden="1"/>
    </xf>
    <xf numFmtId="0" fontId="16" fillId="0" borderId="0" xfId="0" applyFont="1" applyBorder="1" applyAlignment="1" applyProtection="1">
      <alignment horizontal="center" vertical="center"/>
      <protection hidden="1"/>
    </xf>
    <xf numFmtId="0" fontId="2" fillId="0" borderId="1" xfId="0" applyFont="1" applyBorder="1" applyAlignment="1" applyProtection="1">
      <alignment horizontal="center" vertical="center"/>
      <protection hidden="1"/>
    </xf>
    <xf numFmtId="0" fontId="2" fillId="0" borderId="2" xfId="0" applyFont="1" applyBorder="1" applyAlignment="1" applyProtection="1">
      <alignment horizontal="center" vertical="center"/>
      <protection hidden="1"/>
    </xf>
    <xf numFmtId="0" fontId="3" fillId="7" borderId="36" xfId="0" applyFont="1" applyFill="1" applyBorder="1" applyAlignment="1" applyProtection="1">
      <alignment horizontal="left" vertical="center" wrapText="1"/>
      <protection locked="0"/>
    </xf>
    <xf numFmtId="15" fontId="3" fillId="7" borderId="36" xfId="0" applyNumberFormat="1" applyFont="1" applyFill="1" applyBorder="1" applyAlignment="1" applyProtection="1">
      <alignment horizontal="left" vertical="center" wrapText="1"/>
      <protection locked="0"/>
    </xf>
    <xf numFmtId="0" fontId="3" fillId="7" borderId="37" xfId="0" applyFont="1" applyFill="1" applyBorder="1" applyAlignment="1" applyProtection="1">
      <alignment horizontal="left" vertical="center" wrapText="1"/>
      <protection locked="0"/>
    </xf>
    <xf numFmtId="0" fontId="0" fillId="0" borderId="34" xfId="0" applyBorder="1" applyAlignment="1" applyProtection="1">
      <alignment horizontal="right" vertical="center" wrapText="1"/>
      <protection hidden="1"/>
    </xf>
    <xf numFmtId="0" fontId="0" fillId="0" borderId="35" xfId="0" applyBorder="1" applyAlignment="1" applyProtection="1">
      <alignment horizontal="right" vertical="center" wrapText="1"/>
      <protection hidden="1"/>
    </xf>
    <xf numFmtId="0" fontId="0" fillId="0" borderId="21" xfId="0" applyBorder="1" applyAlignment="1" applyProtection="1">
      <alignment horizontal="right" vertical="center" wrapText="1"/>
      <protection hidden="1"/>
    </xf>
    <xf numFmtId="0" fontId="3" fillId="7" borderId="1" xfId="0" applyFont="1" applyFill="1" applyBorder="1" applyAlignment="1" applyProtection="1">
      <alignment horizontal="left" vertical="center" wrapText="1"/>
      <protection locked="0"/>
    </xf>
    <xf numFmtId="0" fontId="29" fillId="0" borderId="0" xfId="0" applyFont="1" applyBorder="1" applyAlignment="1" applyProtection="1">
      <alignment horizontal="right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20" fillId="0" borderId="12" xfId="0" applyFont="1" applyFill="1" applyBorder="1" applyAlignment="1" applyProtection="1">
      <alignment vertical="center" wrapText="1"/>
      <protection hidden="1"/>
    </xf>
    <xf numFmtId="0" fontId="20" fillId="0" borderId="5" xfId="0" applyFont="1" applyFill="1" applyBorder="1" applyAlignment="1" applyProtection="1">
      <alignment vertical="center" wrapText="1"/>
      <protection hidden="1"/>
    </xf>
    <xf numFmtId="0" fontId="20" fillId="0" borderId="4" xfId="0" applyFont="1" applyFill="1" applyBorder="1" applyAlignment="1" applyProtection="1">
      <alignment vertical="center" wrapText="1"/>
      <protection hidden="1"/>
    </xf>
    <xf numFmtId="0" fontId="12" fillId="0" borderId="12" xfId="0" applyFont="1" applyFill="1" applyBorder="1" applyAlignment="1" applyProtection="1">
      <protection hidden="1"/>
    </xf>
    <xf numFmtId="0" fontId="12" fillId="0" borderId="5" xfId="0" applyFont="1" applyFill="1" applyBorder="1" applyAlignment="1" applyProtection="1">
      <protection hidden="1"/>
    </xf>
    <xf numFmtId="0" fontId="12" fillId="0" borderId="6" xfId="0" applyFont="1" applyFill="1" applyBorder="1" applyAlignment="1" applyProtection="1">
      <protection hidden="1"/>
    </xf>
    <xf numFmtId="0" fontId="2" fillId="7" borderId="12" xfId="0" applyFont="1" applyFill="1" applyBorder="1" applyAlignment="1" applyProtection="1">
      <alignment horizontal="center"/>
      <protection locked="0"/>
    </xf>
    <xf numFmtId="0" fontId="0" fillId="7" borderId="12" xfId="0" applyFill="1" applyBorder="1" applyAlignment="1" applyProtection="1">
      <alignment horizontal="center"/>
      <protection locked="0"/>
    </xf>
    <xf numFmtId="0" fontId="0" fillId="7" borderId="3" xfId="0" applyFill="1" applyBorder="1" applyAlignment="1" applyProtection="1">
      <alignment horizontal="center"/>
      <protection locked="0"/>
    </xf>
    <xf numFmtId="0" fontId="2" fillId="7" borderId="5" xfId="0" applyFont="1" applyFill="1" applyBorder="1" applyAlignment="1" applyProtection="1">
      <alignment horizontal="center"/>
      <protection locked="0"/>
    </xf>
    <xf numFmtId="0" fontId="0" fillId="7" borderId="5" xfId="0" applyFill="1" applyBorder="1" applyAlignment="1" applyProtection="1">
      <alignment horizontal="center"/>
      <protection locked="0"/>
    </xf>
    <xf numFmtId="0" fontId="0" fillId="7" borderId="1" xfId="0" applyFill="1" applyBorder="1" applyAlignment="1" applyProtection="1">
      <alignment horizontal="center"/>
      <protection locked="0"/>
    </xf>
    <xf numFmtId="0" fontId="12" fillId="7" borderId="5" xfId="0" applyFont="1" applyFill="1" applyBorder="1" applyAlignment="1" applyProtection="1">
      <alignment horizontal="center" vertical="center"/>
      <protection locked="0"/>
    </xf>
    <xf numFmtId="0" fontId="31" fillId="7" borderId="5" xfId="0" applyFont="1" applyFill="1" applyBorder="1" applyAlignment="1" applyProtection="1">
      <alignment horizontal="center" vertical="center"/>
      <protection locked="0"/>
    </xf>
    <xf numFmtId="0" fontId="12" fillId="7" borderId="1" xfId="0" applyFont="1" applyFill="1" applyBorder="1" applyAlignment="1" applyProtection="1">
      <alignment horizontal="center" vertical="center"/>
      <protection locked="0"/>
    </xf>
    <xf numFmtId="0" fontId="2" fillId="7" borderId="6" xfId="0" applyFont="1" applyFill="1" applyBorder="1" applyAlignment="1" applyProtection="1">
      <alignment horizontal="center"/>
      <protection locked="0"/>
    </xf>
    <xf numFmtId="0" fontId="2" fillId="7" borderId="14" xfId="0" applyFont="1" applyFill="1" applyBorder="1" applyAlignment="1" applyProtection="1">
      <alignment horizontal="center"/>
      <protection locked="0"/>
    </xf>
    <xf numFmtId="0" fontId="2" fillId="7" borderId="1" xfId="0" applyFont="1" applyFill="1" applyBorder="1" applyAlignment="1" applyProtection="1">
      <alignment horizontal="center"/>
      <protection locked="0"/>
    </xf>
    <xf numFmtId="0" fontId="2" fillId="7" borderId="3" xfId="0" applyFont="1" applyFill="1" applyBorder="1" applyAlignment="1" applyProtection="1">
      <alignment horizontal="center"/>
      <protection locked="0"/>
    </xf>
    <xf numFmtId="0" fontId="20" fillId="7" borderId="1" xfId="0" applyFont="1" applyFill="1" applyBorder="1" applyAlignment="1" applyProtection="1">
      <alignment horizontal="center" vertical="center" wrapText="1"/>
      <protection locked="0"/>
    </xf>
    <xf numFmtId="0" fontId="26" fillId="7" borderId="5" xfId="0" applyFont="1" applyFill="1" applyBorder="1" applyAlignment="1" applyProtection="1">
      <alignment horizontal="center" vertical="center"/>
      <protection locked="0"/>
    </xf>
    <xf numFmtId="9" fontId="30" fillId="0" borderId="0" xfId="0" applyNumberFormat="1" applyFont="1" applyFill="1" applyBorder="1" applyAlignment="1" applyProtection="1">
      <alignment horizontal="center" vertical="center"/>
      <protection hidden="1"/>
    </xf>
    <xf numFmtId="0" fontId="2" fillId="7" borderId="30" xfId="0" applyFont="1" applyFill="1" applyBorder="1" applyAlignment="1" applyProtection="1">
      <alignment vertical="center" wrapText="1"/>
      <protection locked="0"/>
    </xf>
    <xf numFmtId="0" fontId="23" fillId="7" borderId="14" xfId="0" applyFont="1" applyFill="1" applyBorder="1" applyAlignment="1" applyProtection="1">
      <alignment vertical="center" wrapText="1"/>
      <protection locked="0"/>
    </xf>
    <xf numFmtId="0" fontId="23" fillId="7" borderId="1" xfId="0" applyFont="1" applyFill="1" applyBorder="1" applyAlignment="1" applyProtection="1">
      <alignment vertical="center" wrapText="1"/>
      <protection locked="0"/>
    </xf>
    <xf numFmtId="0" fontId="26" fillId="5" borderId="3" xfId="0" applyFont="1" applyFill="1" applyBorder="1" applyAlignment="1" applyProtection="1">
      <alignment horizontal="center" vertical="center"/>
      <protection hidden="1"/>
    </xf>
    <xf numFmtId="0" fontId="26" fillId="5" borderId="12" xfId="0" applyFont="1" applyFill="1" applyBorder="1" applyAlignment="1" applyProtection="1">
      <alignment horizontal="center" vertical="center"/>
      <protection hidden="1"/>
    </xf>
    <xf numFmtId="0" fontId="0" fillId="7" borderId="6" xfId="0" applyFill="1" applyBorder="1" applyAlignment="1" applyProtection="1">
      <alignment horizontal="center"/>
      <protection locked="0"/>
    </xf>
    <xf numFmtId="0" fontId="0" fillId="7" borderId="14" xfId="0" applyFill="1" applyBorder="1" applyAlignment="1" applyProtection="1">
      <alignment horizontal="center"/>
      <protection locked="0"/>
    </xf>
    <xf numFmtId="0" fontId="12" fillId="7" borderId="4" xfId="0" applyFont="1" applyFill="1" applyBorder="1" applyAlignment="1" applyProtection="1">
      <alignment horizontal="center" vertical="center"/>
      <protection locked="0"/>
    </xf>
    <xf numFmtId="0" fontId="12" fillId="7" borderId="13" xfId="0" applyFont="1" applyFill="1" applyBorder="1" applyAlignment="1" applyProtection="1">
      <alignment horizontal="center" vertical="center"/>
      <protection locked="0"/>
    </xf>
    <xf numFmtId="2" fontId="2" fillId="0" borderId="0" xfId="0" applyNumberFormat="1" applyFont="1" applyBorder="1" applyAlignment="1" applyProtection="1">
      <alignment horizontal="center" vertical="center"/>
      <protection hidden="1"/>
    </xf>
    <xf numFmtId="10" fontId="2" fillId="0" borderId="0" xfId="0" applyNumberFormat="1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26" fillId="4" borderId="21" xfId="0" applyFont="1" applyFill="1" applyBorder="1" applyAlignment="1" applyProtection="1">
      <alignment horizontal="center" vertical="center"/>
      <protection hidden="1"/>
    </xf>
    <xf numFmtId="0" fontId="26" fillId="4" borderId="22" xfId="0" applyFont="1" applyFill="1" applyBorder="1" applyAlignment="1" applyProtection="1">
      <alignment horizontal="center" vertical="center"/>
      <protection hidden="1"/>
    </xf>
    <xf numFmtId="0" fontId="26" fillId="4" borderId="2" xfId="0" applyFont="1" applyFill="1" applyBorder="1" applyAlignment="1" applyProtection="1">
      <alignment horizontal="center" vertical="center"/>
      <protection hidden="1"/>
    </xf>
    <xf numFmtId="0" fontId="12" fillId="5" borderId="38" xfId="0" applyFont="1" applyFill="1" applyBorder="1" applyAlignment="1" applyProtection="1">
      <alignment horizontal="center" vertical="center"/>
      <protection hidden="1"/>
    </xf>
    <xf numFmtId="0" fontId="12" fillId="5" borderId="39" xfId="0" applyFont="1" applyFill="1" applyBorder="1" applyAlignment="1" applyProtection="1">
      <alignment horizontal="left" vertical="center" wrapText="1"/>
      <protection hidden="1"/>
    </xf>
    <xf numFmtId="0" fontId="12" fillId="5" borderId="39" xfId="0" applyFont="1" applyFill="1" applyBorder="1" applyAlignment="1" applyProtection="1">
      <alignment horizontal="center" vertical="center"/>
      <protection hidden="1"/>
    </xf>
    <xf numFmtId="2" fontId="12" fillId="5" borderId="39" xfId="0" applyNumberFormat="1" applyFont="1" applyFill="1" applyBorder="1" applyAlignment="1" applyProtection="1">
      <alignment horizontal="center" vertical="center"/>
    </xf>
    <xf numFmtId="0" fontId="12" fillId="5" borderId="40" xfId="0" applyFont="1" applyFill="1" applyBorder="1" applyAlignment="1" applyProtection="1">
      <alignment horizontal="center" vertical="center"/>
    </xf>
    <xf numFmtId="0" fontId="12" fillId="5" borderId="39" xfId="0" applyFont="1" applyFill="1" applyBorder="1" applyAlignment="1" applyProtection="1">
      <alignment horizontal="center" vertical="center"/>
    </xf>
    <xf numFmtId="0" fontId="25" fillId="8" borderId="12" xfId="0" applyFont="1" applyFill="1" applyBorder="1" applyAlignment="1" applyProtection="1">
      <alignment horizontal="center" vertical="center"/>
      <protection hidden="1"/>
    </xf>
    <xf numFmtId="0" fontId="25" fillId="8" borderId="5" xfId="0" applyFont="1" applyFill="1" applyBorder="1" applyAlignment="1" applyProtection="1">
      <alignment horizontal="center" vertical="center"/>
      <protection hidden="1"/>
    </xf>
    <xf numFmtId="0" fontId="2" fillId="8" borderId="6" xfId="0" applyFont="1" applyFill="1" applyBorder="1" applyAlignment="1" applyProtection="1">
      <alignment horizontal="center"/>
      <protection locked="0"/>
    </xf>
    <xf numFmtId="0" fontId="2" fillId="8" borderId="5" xfId="0" applyFont="1" applyFill="1" applyBorder="1" applyAlignment="1" applyProtection="1">
      <alignment horizontal="center"/>
      <protection locked="0"/>
    </xf>
    <xf numFmtId="0" fontId="2" fillId="8" borderId="5" xfId="0" applyFont="1" applyFill="1" applyBorder="1" applyAlignment="1" applyProtection="1">
      <alignment horizontal="center" vertical="center"/>
      <protection locked="0"/>
    </xf>
    <xf numFmtId="0" fontId="2" fillId="8" borderId="12" xfId="0" applyFont="1" applyFill="1" applyBorder="1" applyAlignment="1" applyProtection="1">
      <alignment horizontal="center"/>
      <protection locked="0"/>
    </xf>
    <xf numFmtId="0" fontId="32" fillId="8" borderId="5" xfId="0" applyFont="1" applyFill="1" applyBorder="1" applyAlignment="1" applyProtection="1">
      <alignment horizontal="center" vertical="center"/>
      <protection locked="0"/>
    </xf>
    <xf numFmtId="0" fontId="2" fillId="8" borderId="12" xfId="0" applyFont="1" applyFill="1" applyBorder="1" applyAlignment="1" applyProtection="1">
      <alignment horizontal="center" vertical="center"/>
      <protection locked="0"/>
    </xf>
    <xf numFmtId="0" fontId="38" fillId="6" borderId="22" xfId="0" applyFont="1" applyFill="1" applyBorder="1" applyAlignment="1" applyProtection="1">
      <alignment vertical="center" wrapText="1"/>
      <protection hidden="1"/>
    </xf>
    <xf numFmtId="0" fontId="38" fillId="6" borderId="5" xfId="0" applyFont="1" applyFill="1" applyBorder="1" applyAlignment="1" applyProtection="1">
      <alignment vertical="center" wrapText="1"/>
      <protection hidden="1"/>
    </xf>
    <xf numFmtId="0" fontId="38" fillId="6" borderId="4" xfId="0" applyFont="1" applyFill="1" applyBorder="1" applyAlignment="1" applyProtection="1">
      <alignment vertical="center" wrapText="1"/>
      <protection hidden="1"/>
    </xf>
    <xf numFmtId="0" fontId="26" fillId="0" borderId="0" xfId="0" applyFont="1" applyAlignment="1" applyProtection="1">
      <alignment horizontal="right"/>
      <protection hidden="1"/>
    </xf>
    <xf numFmtId="0" fontId="26" fillId="0" borderId="0" xfId="0" applyFont="1" applyBorder="1" applyAlignment="1" applyProtection="1">
      <alignment horizontal="right"/>
      <protection hidden="1"/>
    </xf>
    <xf numFmtId="0" fontId="12" fillId="0" borderId="0" xfId="0" applyFont="1" applyBorder="1" applyAlignment="1" applyProtection="1">
      <protection hidden="1"/>
    </xf>
    <xf numFmtId="0" fontId="12" fillId="0" borderId="0" xfId="0" applyFont="1" applyProtection="1">
      <protection hidden="1"/>
    </xf>
    <xf numFmtId="0" fontId="26" fillId="0" borderId="0" xfId="0" applyFont="1" applyProtection="1">
      <protection hidden="1"/>
    </xf>
    <xf numFmtId="0" fontId="33" fillId="7" borderId="0" xfId="0" applyFont="1" applyFill="1" applyProtection="1">
      <protection locked="0"/>
    </xf>
    <xf numFmtId="0" fontId="33" fillId="7" borderId="0" xfId="0" applyFont="1" applyFill="1" applyAlignment="1" applyProtection="1">
      <alignment horizontal="left"/>
      <protection locked="0"/>
    </xf>
    <xf numFmtId="0" fontId="25" fillId="8" borderId="39" xfId="0" applyFont="1" applyFill="1" applyBorder="1" applyAlignment="1" applyProtection="1">
      <alignment horizontal="center" vertical="center"/>
      <protection hidden="1"/>
    </xf>
    <xf numFmtId="0" fontId="26" fillId="5" borderId="39" xfId="0" applyFont="1" applyFill="1" applyBorder="1" applyAlignment="1" applyProtection="1">
      <alignment horizontal="center" vertical="center"/>
      <protection hidden="1"/>
    </xf>
    <xf numFmtId="0" fontId="26" fillId="7" borderId="4" xfId="0" applyFont="1" applyFill="1" applyBorder="1" applyAlignment="1" applyProtection="1">
      <alignment horizontal="center" vertical="center"/>
      <protection locked="0"/>
    </xf>
    <xf numFmtId="0" fontId="25" fillId="0" borderId="39" xfId="0" applyFont="1" applyFill="1" applyBorder="1" applyAlignment="1" applyProtection="1">
      <alignment horizontal="center" vertical="center"/>
      <protection hidden="1"/>
    </xf>
    <xf numFmtId="0" fontId="25" fillId="5" borderId="39" xfId="0" applyFont="1" applyFill="1" applyBorder="1" applyAlignment="1" applyProtection="1">
      <alignment horizontal="center" vertical="center"/>
      <protection hidden="1"/>
    </xf>
    <xf numFmtId="0" fontId="4" fillId="5" borderId="22" xfId="0" applyFont="1" applyFill="1" applyBorder="1" applyAlignment="1" applyProtection="1">
      <alignment vertical="center" wrapText="1"/>
      <protection hidden="1"/>
    </xf>
    <xf numFmtId="0" fontId="25" fillId="0" borderId="40" xfId="0" applyFont="1" applyFill="1" applyBorder="1" applyAlignment="1" applyProtection="1">
      <alignment horizontal="center" vertical="center"/>
      <protection hidden="1"/>
    </xf>
    <xf numFmtId="0" fontId="25" fillId="5" borderId="40" xfId="0" applyFont="1" applyFill="1" applyBorder="1" applyAlignment="1" applyProtection="1">
      <alignment horizontal="center" vertical="center"/>
      <protection hidden="1"/>
    </xf>
    <xf numFmtId="0" fontId="20" fillId="0" borderId="6" xfId="0" applyFont="1" applyFill="1" applyBorder="1" applyAlignment="1" applyProtection="1">
      <alignment vertical="center" wrapText="1"/>
      <protection hidden="1"/>
    </xf>
    <xf numFmtId="0" fontId="2" fillId="8" borderId="4" xfId="0" applyFont="1" applyFill="1" applyBorder="1" applyAlignment="1" applyProtection="1">
      <alignment horizontal="center" vertical="center"/>
      <protection locked="0"/>
    </xf>
    <xf numFmtId="0" fontId="12" fillId="0" borderId="42" xfId="0" applyFont="1" applyFill="1" applyBorder="1" applyAlignment="1" applyProtection="1">
      <protection hidden="1"/>
    </xf>
    <xf numFmtId="0" fontId="2" fillId="8" borderId="42" xfId="0" applyFont="1" applyFill="1" applyBorder="1" applyAlignment="1" applyProtection="1">
      <alignment horizontal="center"/>
      <protection locked="0"/>
    </xf>
    <xf numFmtId="0" fontId="2" fillId="7" borderId="42" xfId="0" applyFont="1" applyFill="1" applyBorder="1" applyAlignment="1" applyProtection="1">
      <alignment horizontal="center"/>
      <protection locked="0"/>
    </xf>
    <xf numFmtId="0" fontId="2" fillId="7" borderId="43" xfId="0" applyFont="1" applyFill="1" applyBorder="1" applyAlignment="1" applyProtection="1">
      <alignment horizontal="center"/>
      <protection locked="0"/>
    </xf>
    <xf numFmtId="0" fontId="2" fillId="8" borderId="5" xfId="0" applyFont="1" applyFill="1" applyBorder="1" applyProtection="1">
      <protection locked="0"/>
    </xf>
    <xf numFmtId="0" fontId="8" fillId="0" borderId="0" xfId="0" applyFont="1" applyBorder="1" applyAlignment="1" applyProtection="1">
      <alignment vertical="center"/>
      <protection hidden="1"/>
    </xf>
    <xf numFmtId="9" fontId="30" fillId="0" borderId="0" xfId="0" applyNumberFormat="1" applyFont="1" applyBorder="1" applyAlignment="1" applyProtection="1">
      <alignment horizontal="right" vertical="center"/>
      <protection hidden="1"/>
    </xf>
    <xf numFmtId="2" fontId="9" fillId="0" borderId="0" xfId="0" applyNumberFormat="1" applyFont="1" applyBorder="1" applyAlignment="1" applyProtection="1">
      <alignment horizontal="center" vertical="center"/>
      <protection hidden="1"/>
    </xf>
    <xf numFmtId="0" fontId="9" fillId="0" borderId="0" xfId="0" applyFont="1" applyBorder="1" applyAlignment="1" applyProtection="1">
      <alignment horizontal="center" vertical="center"/>
      <protection hidden="1"/>
    </xf>
    <xf numFmtId="10" fontId="9" fillId="0" borderId="0" xfId="0" applyNumberFormat="1" applyFont="1" applyBorder="1" applyAlignment="1" applyProtection="1">
      <alignment horizontal="center" vertical="center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9" fontId="30" fillId="0" borderId="0" xfId="0" applyNumberFormat="1" applyFont="1" applyBorder="1" applyAlignment="1" applyProtection="1">
      <alignment horizontal="center" vertical="center"/>
      <protection hidden="1"/>
    </xf>
    <xf numFmtId="0" fontId="20" fillId="5" borderId="5" xfId="0" applyFont="1" applyFill="1" applyBorder="1" applyAlignment="1" applyProtection="1">
      <alignment vertical="center" wrapText="1"/>
      <protection hidden="1"/>
    </xf>
    <xf numFmtId="0" fontId="27" fillId="5" borderId="12" xfId="0" applyFont="1" applyFill="1" applyBorder="1" applyAlignment="1" applyProtection="1">
      <alignment horizontal="center" vertical="center"/>
      <protection hidden="1"/>
    </xf>
    <xf numFmtId="0" fontId="43" fillId="0" borderId="0" xfId="0" applyFont="1" applyBorder="1" applyAlignment="1" applyProtection="1">
      <alignment vertical="center"/>
      <protection hidden="1"/>
    </xf>
    <xf numFmtId="0" fontId="20" fillId="2" borderId="5" xfId="0" applyFont="1" applyFill="1" applyBorder="1" applyAlignment="1" applyProtection="1">
      <alignment vertical="center" wrapText="1"/>
      <protection hidden="1"/>
    </xf>
    <xf numFmtId="0" fontId="26" fillId="0" borderId="5" xfId="0" applyFont="1" applyFill="1" applyBorder="1" applyAlignment="1" applyProtection="1">
      <alignment horizontal="center" vertical="center"/>
      <protection hidden="1"/>
    </xf>
    <xf numFmtId="0" fontId="27" fillId="0" borderId="5" xfId="0" applyFont="1" applyFill="1" applyBorder="1" applyAlignment="1" applyProtection="1">
      <alignment horizontal="center" vertical="center"/>
      <protection hidden="1"/>
    </xf>
    <xf numFmtId="0" fontId="26" fillId="0" borderId="1" xfId="0" applyFont="1" applyFill="1" applyBorder="1" applyAlignment="1" applyProtection="1">
      <alignment horizontal="center" vertical="center"/>
      <protection hidden="1"/>
    </xf>
    <xf numFmtId="0" fontId="25" fillId="5" borderId="5" xfId="0" applyFont="1" applyFill="1" applyBorder="1" applyAlignment="1" applyProtection="1">
      <alignment horizontal="center" vertical="center"/>
      <protection hidden="1"/>
    </xf>
    <xf numFmtId="0" fontId="25" fillId="5" borderId="1" xfId="0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vertical="center"/>
    </xf>
    <xf numFmtId="0" fontId="20" fillId="5" borderId="4" xfId="0" applyFont="1" applyFill="1" applyBorder="1" applyAlignment="1" applyProtection="1">
      <alignment vertical="center" wrapText="1"/>
      <protection hidden="1"/>
    </xf>
    <xf numFmtId="0" fontId="25" fillId="8" borderId="22" xfId="0" applyFont="1" applyFill="1" applyBorder="1" applyAlignment="1" applyProtection="1">
      <alignment horizontal="center" vertical="center"/>
      <protection hidden="1"/>
    </xf>
    <xf numFmtId="0" fontId="26" fillId="5" borderId="22" xfId="0" applyFont="1" applyFill="1" applyBorder="1" applyAlignment="1" applyProtection="1">
      <alignment horizontal="center" vertical="center"/>
      <protection hidden="1"/>
    </xf>
    <xf numFmtId="0" fontId="27" fillId="5" borderId="22" xfId="0" applyFont="1" applyFill="1" applyBorder="1" applyAlignment="1" applyProtection="1">
      <alignment horizontal="center" vertical="center"/>
      <protection hidden="1"/>
    </xf>
    <xf numFmtId="0" fontId="26" fillId="5" borderId="2" xfId="0" applyFont="1" applyFill="1" applyBorder="1" applyAlignment="1" applyProtection="1">
      <alignment horizontal="center" vertical="center"/>
      <protection hidden="1"/>
    </xf>
    <xf numFmtId="0" fontId="20" fillId="5" borderId="50" xfId="0" applyFont="1" applyFill="1" applyBorder="1" applyAlignment="1" applyProtection="1">
      <alignment vertical="center" wrapText="1"/>
      <protection hidden="1"/>
    </xf>
    <xf numFmtId="0" fontId="44" fillId="5" borderId="50" xfId="0" applyFont="1" applyFill="1" applyBorder="1" applyAlignment="1" applyProtection="1">
      <alignment horizontal="center" vertical="center" wrapText="1"/>
      <protection hidden="1"/>
    </xf>
    <xf numFmtId="0" fontId="44" fillId="5" borderId="3" xfId="0" applyFont="1" applyFill="1" applyBorder="1" applyAlignment="1" applyProtection="1">
      <alignment horizontal="center" vertical="center" wrapText="1"/>
      <protection hidden="1"/>
    </xf>
    <xf numFmtId="0" fontId="20" fillId="2" borderId="44" xfId="0" applyFont="1" applyFill="1" applyBorder="1" applyAlignment="1" applyProtection="1">
      <alignment vertical="center" wrapText="1"/>
      <protection hidden="1"/>
    </xf>
    <xf numFmtId="0" fontId="20" fillId="5" borderId="51" xfId="0" applyFont="1" applyFill="1" applyBorder="1" applyAlignment="1" applyProtection="1">
      <alignment vertical="center" wrapText="1"/>
      <protection hidden="1"/>
    </xf>
    <xf numFmtId="0" fontId="44" fillId="5" borderId="51" xfId="0" applyFont="1" applyFill="1" applyBorder="1" applyAlignment="1" applyProtection="1">
      <alignment horizontal="center" vertical="center" wrapText="1"/>
      <protection hidden="1"/>
    </xf>
    <xf numFmtId="0" fontId="44" fillId="5" borderId="14" xfId="0" applyFont="1" applyFill="1" applyBorder="1" applyAlignment="1" applyProtection="1">
      <alignment horizontal="center" vertical="center" wrapText="1"/>
      <protection hidden="1"/>
    </xf>
    <xf numFmtId="0" fontId="26" fillId="0" borderId="22" xfId="0" applyFont="1" applyFill="1" applyBorder="1" applyAlignment="1" applyProtection="1">
      <alignment horizontal="center" vertical="center"/>
      <protection hidden="1"/>
    </xf>
    <xf numFmtId="0" fontId="26" fillId="0" borderId="2" xfId="0" applyFont="1" applyFill="1" applyBorder="1" applyAlignment="1" applyProtection="1">
      <alignment horizontal="center" vertical="center"/>
      <protection hidden="1"/>
    </xf>
    <xf numFmtId="0" fontId="25" fillId="5" borderId="12" xfId="0" applyFont="1" applyFill="1" applyBorder="1" applyAlignment="1" applyProtection="1">
      <alignment horizontal="center" vertical="center"/>
      <protection hidden="1"/>
    </xf>
    <xf numFmtId="0" fontId="25" fillId="5" borderId="3" xfId="0" applyFont="1" applyFill="1" applyBorder="1" applyAlignment="1" applyProtection="1">
      <alignment horizontal="center" vertical="center"/>
      <protection hidden="1"/>
    </xf>
    <xf numFmtId="2" fontId="9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10" fontId="9" fillId="0" borderId="0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0" fillId="10" borderId="5" xfId="0" applyFont="1" applyFill="1" applyBorder="1" applyAlignment="1" applyProtection="1">
      <alignment vertical="center" wrapText="1"/>
      <protection hidden="1"/>
    </xf>
    <xf numFmtId="0" fontId="12" fillId="0" borderId="5" xfId="0" applyFont="1" applyFill="1" applyBorder="1" applyProtection="1">
      <protection hidden="1"/>
    </xf>
    <xf numFmtId="0" fontId="4" fillId="8" borderId="5" xfId="0" applyFont="1" applyFill="1" applyBorder="1" applyAlignment="1" applyProtection="1">
      <alignment horizontal="center" vertical="center" wrapText="1"/>
      <protection locked="0"/>
    </xf>
    <xf numFmtId="0" fontId="45" fillId="8" borderId="5" xfId="0" applyFont="1" applyFill="1" applyBorder="1" applyAlignment="1" applyProtection="1">
      <alignment horizontal="center" vertical="center"/>
      <protection locked="0"/>
    </xf>
    <xf numFmtId="0" fontId="2" fillId="8" borderId="6" xfId="0" applyFont="1" applyFill="1" applyBorder="1" applyAlignment="1" applyProtection="1">
      <alignment horizontal="center" vertical="center"/>
      <protection locked="0"/>
    </xf>
    <xf numFmtId="0" fontId="12" fillId="7" borderId="6" xfId="0" applyFont="1" applyFill="1" applyBorder="1" applyAlignment="1" applyProtection="1">
      <alignment horizontal="center" vertical="center"/>
      <protection locked="0"/>
    </xf>
    <xf numFmtId="0" fontId="12" fillId="7" borderId="14" xfId="0" applyFont="1" applyFill="1" applyBorder="1" applyAlignment="1" applyProtection="1">
      <alignment horizontal="center" vertical="center"/>
      <protection locked="0"/>
    </xf>
    <xf numFmtId="0" fontId="2" fillId="8" borderId="9" xfId="0" applyFont="1" applyFill="1" applyBorder="1" applyAlignment="1" applyProtection="1">
      <alignment horizontal="center" vertical="center"/>
      <protection locked="0"/>
    </xf>
    <xf numFmtId="0" fontId="12" fillId="0" borderId="12" xfId="0" applyFont="1" applyFill="1" applyBorder="1" applyAlignment="1" applyProtection="1">
      <alignment wrapText="1"/>
      <protection hidden="1"/>
    </xf>
    <xf numFmtId="0" fontId="12" fillId="0" borderId="6" xfId="0" applyFont="1" applyFill="1" applyBorder="1" applyAlignment="1" applyProtection="1">
      <alignment wrapText="1"/>
      <protection hidden="1"/>
    </xf>
    <xf numFmtId="0" fontId="12" fillId="0" borderId="12" xfId="0" applyFont="1" applyFill="1" applyBorder="1" applyAlignment="1" applyProtection="1">
      <alignment vertical="center" wrapText="1"/>
      <protection hidden="1"/>
    </xf>
    <xf numFmtId="0" fontId="2" fillId="7" borderId="12" xfId="0" applyFont="1" applyFill="1" applyBorder="1" applyAlignment="1" applyProtection="1">
      <alignment horizontal="center" vertical="center"/>
      <protection locked="0"/>
    </xf>
    <xf numFmtId="0" fontId="2" fillId="7" borderId="3" xfId="0" applyFont="1" applyFill="1" applyBorder="1" applyAlignment="1" applyProtection="1">
      <alignment horizontal="center" vertical="center"/>
      <protection locked="0"/>
    </xf>
    <xf numFmtId="0" fontId="12" fillId="0" borderId="5" xfId="0" applyFont="1" applyFill="1" applyBorder="1" applyAlignment="1" applyProtection="1">
      <alignment wrapText="1"/>
      <protection hidden="1"/>
    </xf>
    <xf numFmtId="0" fontId="12" fillId="0" borderId="5" xfId="0" applyFont="1" applyFill="1" applyBorder="1" applyAlignment="1" applyProtection="1">
      <alignment vertical="center" wrapText="1"/>
      <protection hidden="1"/>
    </xf>
    <xf numFmtId="0" fontId="2" fillId="7" borderId="5" xfId="0" applyFont="1" applyFill="1" applyBorder="1" applyAlignment="1" applyProtection="1">
      <alignment horizontal="center" vertical="center"/>
      <protection locked="0"/>
    </xf>
    <xf numFmtId="0" fontId="2" fillId="7" borderId="1" xfId="0" applyFont="1" applyFill="1" applyBorder="1" applyAlignment="1" applyProtection="1">
      <alignment horizontal="center" vertical="center"/>
      <protection locked="0"/>
    </xf>
    <xf numFmtId="0" fontId="12" fillId="0" borderId="5" xfId="0" applyFont="1" applyBorder="1" applyProtection="1">
      <protection hidden="1"/>
    </xf>
    <xf numFmtId="0" fontId="12" fillId="0" borderId="6" xfId="0" applyFont="1" applyFill="1" applyBorder="1" applyAlignment="1" applyProtection="1">
      <alignment vertical="center" wrapText="1"/>
      <protection hidden="1"/>
    </xf>
    <xf numFmtId="0" fontId="2" fillId="7" borderId="6" xfId="0" applyFont="1" applyFill="1" applyBorder="1" applyAlignment="1" applyProtection="1">
      <alignment horizontal="center" vertical="center"/>
      <protection locked="0"/>
    </xf>
    <xf numFmtId="0" fontId="2" fillId="7" borderId="14" xfId="0" applyFont="1" applyFill="1" applyBorder="1" applyAlignment="1" applyProtection="1">
      <alignment horizontal="center" vertical="center"/>
      <protection locked="0"/>
    </xf>
    <xf numFmtId="0" fontId="4" fillId="2" borderId="5" xfId="0" applyFont="1" applyFill="1" applyBorder="1" applyAlignment="1" applyProtection="1">
      <alignment vertical="center" wrapText="1"/>
      <protection hidden="1"/>
    </xf>
    <xf numFmtId="0" fontId="20" fillId="5" borderId="22" xfId="0" applyFont="1" applyFill="1" applyBorder="1" applyAlignment="1" applyProtection="1">
      <alignment vertical="center" wrapText="1"/>
      <protection hidden="1"/>
    </xf>
    <xf numFmtId="0" fontId="2" fillId="0" borderId="0" xfId="1" applyAlignment="1">
      <alignment vertical="center" wrapText="1"/>
    </xf>
    <xf numFmtId="0" fontId="2" fillId="0" borderId="34" xfId="1" applyBorder="1" applyAlignment="1" applyProtection="1">
      <alignment horizontal="right" vertical="center" wrapText="1"/>
      <protection hidden="1"/>
    </xf>
    <xf numFmtId="0" fontId="2" fillId="0" borderId="35" xfId="1" applyBorder="1" applyAlignment="1" applyProtection="1">
      <alignment horizontal="right" vertical="center" wrapText="1"/>
      <protection hidden="1"/>
    </xf>
    <xf numFmtId="0" fontId="3" fillId="7" borderId="36" xfId="1" applyFont="1" applyFill="1" applyBorder="1" applyAlignment="1" applyProtection="1">
      <alignment horizontal="left" vertical="center" wrapText="1"/>
      <protection locked="0"/>
    </xf>
    <xf numFmtId="15" fontId="3" fillId="7" borderId="36" xfId="1" applyNumberFormat="1" applyFont="1" applyFill="1" applyBorder="1" applyAlignment="1" applyProtection="1">
      <alignment horizontal="left" vertical="center" wrapText="1"/>
      <protection locked="0"/>
    </xf>
    <xf numFmtId="0" fontId="2" fillId="0" borderId="21" xfId="1" applyBorder="1" applyAlignment="1" applyProtection="1">
      <alignment horizontal="right" vertical="center" wrapText="1"/>
      <protection hidden="1"/>
    </xf>
    <xf numFmtId="0" fontId="3" fillId="7" borderId="37" xfId="1" applyFont="1" applyFill="1" applyBorder="1" applyAlignment="1" applyProtection="1">
      <alignment horizontal="left" vertical="center" wrapText="1"/>
      <protection locked="0"/>
    </xf>
    <xf numFmtId="0" fontId="2" fillId="0" borderId="0" xfId="1" applyAlignment="1">
      <alignment wrapText="1"/>
    </xf>
    <xf numFmtId="0" fontId="2" fillId="0" borderId="0" xfId="1" applyFont="1" applyAlignment="1">
      <alignment vertical="center" wrapText="1"/>
    </xf>
    <xf numFmtId="0" fontId="2" fillId="7" borderId="30" xfId="1" applyFont="1" applyFill="1" applyBorder="1" applyAlignment="1" applyProtection="1">
      <alignment vertical="center" wrapText="1"/>
      <protection locked="0"/>
    </xf>
    <xf numFmtId="0" fontId="23" fillId="7" borderId="14" xfId="1" applyFont="1" applyFill="1" applyBorder="1" applyAlignment="1" applyProtection="1">
      <alignment vertical="center" wrapText="1"/>
      <protection locked="0"/>
    </xf>
    <xf numFmtId="0" fontId="23" fillId="7" borderId="1" xfId="1" applyFont="1" applyFill="1" applyBorder="1" applyAlignment="1" applyProtection="1">
      <alignment vertical="center" wrapText="1"/>
      <protection locked="0"/>
    </xf>
    <xf numFmtId="0" fontId="2" fillId="0" borderId="0" xfId="1" applyFont="1" applyBorder="1" applyAlignment="1">
      <alignment vertical="center" wrapText="1"/>
    </xf>
    <xf numFmtId="0" fontId="9" fillId="0" borderId="0" xfId="1" applyFont="1" applyFill="1" applyBorder="1" applyAlignment="1" applyProtection="1">
      <alignment horizontal="center" vertical="center"/>
      <protection hidden="1"/>
    </xf>
    <xf numFmtId="9" fontId="13" fillId="0" borderId="0" xfId="1" applyNumberFormat="1" applyFont="1" applyBorder="1" applyAlignment="1" applyProtection="1">
      <alignment vertical="center"/>
      <protection hidden="1"/>
    </xf>
    <xf numFmtId="9" fontId="18" fillId="0" borderId="0" xfId="1" applyNumberFormat="1" applyFont="1" applyBorder="1" applyAlignment="1" applyProtection="1">
      <alignment horizontal="center" vertical="center"/>
      <protection hidden="1"/>
    </xf>
    <xf numFmtId="0" fontId="22" fillId="0" borderId="0" xfId="1" applyFont="1" applyBorder="1" applyAlignment="1" applyProtection="1">
      <alignment horizontal="center" vertical="center"/>
      <protection hidden="1"/>
    </xf>
    <xf numFmtId="2" fontId="9" fillId="0" borderId="0" xfId="1" applyNumberFormat="1" applyFont="1" applyBorder="1" applyAlignment="1" applyProtection="1">
      <alignment horizontal="center" vertical="center"/>
      <protection hidden="1"/>
    </xf>
    <xf numFmtId="0" fontId="9" fillId="0" borderId="0" xfId="1" applyFont="1" applyBorder="1" applyAlignment="1" applyProtection="1">
      <alignment horizontal="center" vertical="center"/>
      <protection hidden="1"/>
    </xf>
    <xf numFmtId="10" fontId="9" fillId="0" borderId="0" xfId="1" applyNumberFormat="1" applyFont="1" applyBorder="1" applyAlignment="1" applyProtection="1">
      <alignment horizontal="center" vertical="center"/>
      <protection hidden="1"/>
    </xf>
    <xf numFmtId="0" fontId="9" fillId="0" borderId="0" xfId="1" applyFont="1" applyAlignment="1" applyProtection="1">
      <alignment horizontal="center" vertical="center"/>
      <protection hidden="1"/>
    </xf>
    <xf numFmtId="0" fontId="19" fillId="0" borderId="0" xfId="1" applyFont="1" applyBorder="1" applyAlignment="1" applyProtection="1">
      <alignment horizontal="center" vertical="center"/>
      <protection hidden="1"/>
    </xf>
    <xf numFmtId="0" fontId="19" fillId="0" borderId="0" xfId="1" applyFont="1" applyBorder="1" applyAlignment="1">
      <alignment vertical="center"/>
    </xf>
    <xf numFmtId="0" fontId="12" fillId="0" borderId="0" xfId="1" applyFont="1" applyAlignment="1" applyProtection="1">
      <alignment horizontal="right" vertical="center"/>
      <protection hidden="1"/>
    </xf>
    <xf numFmtId="0" fontId="28" fillId="0" borderId="0" xfId="1" applyFont="1" applyBorder="1" applyAlignment="1" applyProtection="1">
      <alignment vertical="center"/>
      <protection hidden="1"/>
    </xf>
    <xf numFmtId="2" fontId="2" fillId="0" borderId="0" xfId="1" applyNumberFormat="1" applyFont="1" applyBorder="1" applyAlignment="1" applyProtection="1">
      <alignment horizontal="center" vertical="center"/>
      <protection hidden="1"/>
    </xf>
    <xf numFmtId="0" fontId="2" fillId="0" borderId="0" xfId="1" applyFont="1" applyBorder="1" applyAlignment="1" applyProtection="1">
      <alignment horizontal="center" vertical="center"/>
      <protection hidden="1"/>
    </xf>
    <xf numFmtId="10" fontId="2" fillId="0" borderId="0" xfId="1" applyNumberFormat="1" applyFont="1" applyBorder="1" applyAlignment="1" applyProtection="1">
      <alignment horizontal="center" vertical="center"/>
      <protection hidden="1"/>
    </xf>
    <xf numFmtId="0" fontId="2" fillId="0" borderId="0" xfId="1" applyFont="1" applyAlignment="1" applyProtection="1">
      <alignment horizontal="center" vertical="center"/>
      <protection hidden="1"/>
    </xf>
    <xf numFmtId="0" fontId="2" fillId="0" borderId="0" xfId="1" applyFont="1" applyBorder="1" applyAlignment="1">
      <alignment vertical="center"/>
    </xf>
    <xf numFmtId="0" fontId="2" fillId="0" borderId="0" xfId="1" applyFont="1" applyBorder="1" applyAlignment="1" applyProtection="1">
      <alignment vertical="center"/>
      <protection hidden="1"/>
    </xf>
    <xf numFmtId="0" fontId="33" fillId="0" borderId="0" xfId="1" applyFont="1" applyBorder="1" applyAlignment="1" applyProtection="1">
      <alignment horizontal="right" vertical="center"/>
      <protection hidden="1"/>
    </xf>
    <xf numFmtId="0" fontId="6" fillId="0" borderId="0" xfId="1" applyFont="1" applyBorder="1" applyAlignment="1" applyProtection="1">
      <alignment horizontal="right" vertical="center"/>
      <protection hidden="1"/>
    </xf>
    <xf numFmtId="0" fontId="17" fillId="0" borderId="0" xfId="1" applyFont="1" applyBorder="1" applyAlignment="1" applyProtection="1">
      <alignment horizontal="center" vertical="center"/>
      <protection hidden="1"/>
    </xf>
    <xf numFmtId="0" fontId="16" fillId="0" borderId="4" xfId="1" applyFont="1" applyBorder="1" applyAlignment="1" applyProtection="1">
      <alignment horizontal="center" vertical="center"/>
      <protection hidden="1"/>
    </xf>
    <xf numFmtId="9" fontId="13" fillId="0" borderId="0" xfId="1" applyNumberFormat="1" applyFont="1" applyBorder="1" applyAlignment="1" applyProtection="1">
      <alignment horizontal="right" vertical="center"/>
      <protection hidden="1"/>
    </xf>
    <xf numFmtId="9" fontId="30" fillId="0" borderId="0" xfId="1" applyNumberFormat="1" applyFont="1" applyBorder="1" applyAlignment="1" applyProtection="1">
      <alignment horizontal="right" vertical="center"/>
      <protection hidden="1"/>
    </xf>
    <xf numFmtId="0" fontId="2" fillId="0" borderId="0" xfId="1" applyBorder="1" applyAlignment="1" applyProtection="1">
      <alignment vertical="center"/>
      <protection hidden="1"/>
    </xf>
    <xf numFmtId="9" fontId="14" fillId="3" borderId="5" xfId="1" applyNumberFormat="1" applyFont="1" applyFill="1" applyBorder="1" applyAlignment="1" applyProtection="1">
      <alignment horizontal="center" vertical="center"/>
      <protection hidden="1"/>
    </xf>
    <xf numFmtId="9" fontId="30" fillId="0" borderId="0" xfId="1" applyNumberFormat="1" applyFont="1" applyBorder="1" applyAlignment="1" applyProtection="1">
      <alignment horizontal="center" vertical="center"/>
      <protection hidden="1"/>
    </xf>
    <xf numFmtId="0" fontId="2" fillId="0" borderId="0" xfId="1" applyFont="1"/>
    <xf numFmtId="0" fontId="42" fillId="0" borderId="0" xfId="1" applyFont="1" applyBorder="1" applyAlignment="1">
      <alignment vertical="center"/>
    </xf>
    <xf numFmtId="0" fontId="20" fillId="5" borderId="5" xfId="1" applyFont="1" applyFill="1" applyBorder="1" applyAlignment="1" applyProtection="1">
      <alignment vertical="center" wrapText="1"/>
      <protection hidden="1"/>
    </xf>
    <xf numFmtId="0" fontId="25" fillId="8" borderId="12" xfId="1" applyFont="1" applyFill="1" applyBorder="1" applyAlignment="1" applyProtection="1">
      <alignment horizontal="center" vertical="center"/>
      <protection hidden="1"/>
    </xf>
    <xf numFmtId="0" fontId="26" fillId="5" borderId="12" xfId="1" applyFont="1" applyFill="1" applyBorder="1" applyAlignment="1" applyProtection="1">
      <alignment horizontal="center" vertical="center"/>
      <protection hidden="1"/>
    </xf>
    <xf numFmtId="0" fontId="27" fillId="5" borderId="12" xfId="1" applyFont="1" applyFill="1" applyBorder="1" applyAlignment="1" applyProtection="1">
      <alignment horizontal="center" vertical="center"/>
      <protection hidden="1"/>
    </xf>
    <xf numFmtId="0" fontId="26" fillId="5" borderId="3" xfId="1" applyFont="1" applyFill="1" applyBorder="1" applyAlignment="1" applyProtection="1">
      <alignment horizontal="center" vertical="center"/>
      <protection hidden="1"/>
    </xf>
    <xf numFmtId="0" fontId="10" fillId="0" borderId="0" xfId="1" applyFont="1" applyFill="1" applyBorder="1" applyAlignment="1" applyProtection="1">
      <alignment horizontal="center" vertical="center"/>
      <protection hidden="1"/>
    </xf>
    <xf numFmtId="0" fontId="13" fillId="0" borderId="0" xfId="1" applyFont="1" applyBorder="1" applyAlignment="1" applyProtection="1">
      <alignment horizontal="left" vertical="center"/>
      <protection hidden="1"/>
    </xf>
    <xf numFmtId="9" fontId="30" fillId="0" borderId="0" xfId="1" applyNumberFormat="1" applyFont="1" applyFill="1" applyBorder="1" applyAlignment="1" applyProtection="1">
      <alignment horizontal="center" vertical="center"/>
      <protection hidden="1"/>
    </xf>
    <xf numFmtId="0" fontId="43" fillId="0" borderId="0" xfId="1" applyFont="1" applyBorder="1" applyAlignment="1" applyProtection="1">
      <alignment vertical="center"/>
      <protection hidden="1"/>
    </xf>
    <xf numFmtId="0" fontId="42" fillId="0" borderId="0" xfId="1" applyFont="1" applyBorder="1" applyAlignment="1">
      <alignment horizontal="center" vertical="center"/>
    </xf>
    <xf numFmtId="0" fontId="20" fillId="2" borderId="5" xfId="1" applyFont="1" applyFill="1" applyBorder="1" applyAlignment="1" applyProtection="1">
      <alignment vertical="center" wrapText="1"/>
      <protection hidden="1"/>
    </xf>
    <xf numFmtId="0" fontId="25" fillId="8" borderId="5" xfId="1" applyFont="1" applyFill="1" applyBorder="1" applyAlignment="1" applyProtection="1">
      <alignment horizontal="center" vertical="center"/>
      <protection hidden="1"/>
    </xf>
    <xf numFmtId="0" fontId="26" fillId="0" borderId="5" xfId="1" applyFont="1" applyFill="1" applyBorder="1" applyAlignment="1" applyProtection="1">
      <alignment horizontal="center" vertical="center"/>
      <protection hidden="1"/>
    </xf>
    <xf numFmtId="0" fontId="27" fillId="0" borderId="5" xfId="1" applyFont="1" applyFill="1" applyBorder="1" applyAlignment="1" applyProtection="1">
      <alignment horizontal="center" vertical="center"/>
      <protection hidden="1"/>
    </xf>
    <xf numFmtId="0" fontId="26" fillId="0" borderId="1" xfId="1" applyFont="1" applyFill="1" applyBorder="1" applyAlignment="1" applyProtection="1">
      <alignment horizontal="center" vertical="center"/>
      <protection hidden="1"/>
    </xf>
    <xf numFmtId="0" fontId="25" fillId="8" borderId="4" xfId="1" applyFont="1" applyFill="1" applyBorder="1" applyAlignment="1" applyProtection="1">
      <alignment horizontal="center" vertical="center"/>
      <protection hidden="1"/>
    </xf>
    <xf numFmtId="0" fontId="25" fillId="5" borderId="4" xfId="1" applyFont="1" applyFill="1" applyBorder="1" applyAlignment="1" applyProtection="1">
      <alignment horizontal="center" vertical="center"/>
      <protection hidden="1"/>
    </xf>
    <xf numFmtId="0" fontId="25" fillId="5" borderId="13" xfId="1" applyFont="1" applyFill="1" applyBorder="1" applyAlignment="1" applyProtection="1">
      <alignment horizontal="center" vertical="center"/>
      <protection hidden="1"/>
    </xf>
    <xf numFmtId="0" fontId="20" fillId="2" borderId="4" xfId="1" applyFont="1" applyFill="1" applyBorder="1" applyAlignment="1" applyProtection="1">
      <alignment vertical="center" wrapText="1"/>
      <protection hidden="1"/>
    </xf>
    <xf numFmtId="0" fontId="20" fillId="5" borderId="12" xfId="1" applyFont="1" applyFill="1" applyBorder="1" applyAlignment="1" applyProtection="1">
      <alignment vertical="center" wrapText="1"/>
      <protection hidden="1"/>
    </xf>
    <xf numFmtId="0" fontId="25" fillId="8" borderId="53" xfId="1" applyFont="1" applyFill="1" applyBorder="1" applyAlignment="1" applyProtection="1">
      <alignment horizontal="center" vertical="center"/>
      <protection hidden="1"/>
    </xf>
    <xf numFmtId="0" fontId="44" fillId="5" borderId="55" xfId="1" applyFont="1" applyFill="1" applyBorder="1" applyAlignment="1" applyProtection="1">
      <alignment horizontal="center" vertical="center" wrapText="1"/>
      <protection hidden="1"/>
    </xf>
    <xf numFmtId="0" fontId="44" fillId="5" borderId="54" xfId="1" applyFont="1" applyFill="1" applyBorder="1" applyAlignment="1" applyProtection="1">
      <alignment horizontal="center" vertical="center" wrapText="1"/>
      <protection hidden="1"/>
    </xf>
    <xf numFmtId="0" fontId="20" fillId="5" borderId="56" xfId="1" applyFont="1" applyFill="1" applyBorder="1" applyAlignment="1" applyProtection="1">
      <alignment vertical="center" wrapText="1"/>
      <protection hidden="1"/>
    </xf>
    <xf numFmtId="0" fontId="44" fillId="5" borderId="57" xfId="1" applyFont="1" applyFill="1" applyBorder="1" applyAlignment="1" applyProtection="1">
      <alignment horizontal="center" vertical="center" wrapText="1"/>
      <protection hidden="1"/>
    </xf>
    <xf numFmtId="0" fontId="44" fillId="5" borderId="58" xfId="1" applyFont="1" applyFill="1" applyBorder="1" applyAlignment="1" applyProtection="1">
      <alignment horizontal="center" vertical="center" wrapText="1"/>
      <protection hidden="1"/>
    </xf>
    <xf numFmtId="0" fontId="2" fillId="0" borderId="0" xfId="1" applyBorder="1" applyAlignment="1" applyProtection="1">
      <alignment horizontal="center" vertical="center" wrapText="1"/>
      <protection hidden="1"/>
    </xf>
    <xf numFmtId="0" fontId="2" fillId="0" borderId="0" xfId="1" applyFont="1" applyBorder="1" applyAlignment="1" applyProtection="1">
      <alignment horizontal="right" vertical="center"/>
      <protection hidden="1"/>
    </xf>
    <xf numFmtId="0" fontId="2" fillId="0" borderId="0" xfId="1" applyFont="1" applyFill="1" applyBorder="1" applyAlignment="1" applyProtection="1">
      <alignment vertical="center"/>
      <protection hidden="1"/>
    </xf>
    <xf numFmtId="0" fontId="2" fillId="0" borderId="0" xfId="1" applyFont="1" applyBorder="1" applyAlignment="1" applyProtection="1">
      <alignment vertical="center" wrapText="1"/>
      <protection hidden="1"/>
    </xf>
    <xf numFmtId="0" fontId="8" fillId="0" borderId="0" xfId="1" applyFont="1" applyBorder="1" applyAlignment="1" applyProtection="1">
      <alignment horizontal="center" vertical="center"/>
      <protection hidden="1"/>
    </xf>
    <xf numFmtId="0" fontId="15" fillId="0" borderId="0" xfId="1" applyFont="1" applyFill="1" applyBorder="1" applyAlignment="1" applyProtection="1">
      <alignment horizontal="center" vertical="center"/>
      <protection hidden="1"/>
    </xf>
    <xf numFmtId="0" fontId="11" fillId="0" borderId="0" xfId="1" applyFont="1" applyFill="1" applyBorder="1" applyAlignment="1" applyProtection="1">
      <alignment horizontal="center" vertical="top" wrapText="1"/>
      <protection hidden="1"/>
    </xf>
    <xf numFmtId="0" fontId="1" fillId="0" borderId="0" xfId="1" applyFont="1" applyFill="1" applyBorder="1" applyAlignment="1" applyProtection="1">
      <alignment vertical="top" wrapText="1"/>
      <protection hidden="1"/>
    </xf>
    <xf numFmtId="0" fontId="1" fillId="0" borderId="0" xfId="1" applyFont="1" applyBorder="1" applyAlignment="1" applyProtection="1">
      <alignment vertical="top" wrapText="1"/>
      <protection hidden="1"/>
    </xf>
    <xf numFmtId="0" fontId="1" fillId="0" borderId="0" xfId="1" applyFont="1" applyBorder="1" applyAlignment="1" applyProtection="1">
      <alignment horizontal="center" vertical="top" wrapText="1"/>
      <protection hidden="1"/>
    </xf>
    <xf numFmtId="0" fontId="16" fillId="0" borderId="0" xfId="1" applyFont="1" applyBorder="1" applyAlignment="1" applyProtection="1">
      <alignment horizontal="center" vertical="center"/>
      <protection hidden="1"/>
    </xf>
    <xf numFmtId="0" fontId="2" fillId="0" borderId="1" xfId="1" applyFont="1" applyBorder="1" applyAlignment="1" applyProtection="1">
      <alignment horizontal="center" vertical="center"/>
      <protection hidden="1"/>
    </xf>
    <xf numFmtId="0" fontId="2" fillId="0" borderId="2" xfId="1" applyFont="1" applyBorder="1" applyAlignment="1" applyProtection="1">
      <alignment horizontal="center" vertical="center"/>
      <protection hidden="1"/>
    </xf>
    <xf numFmtId="0" fontId="2" fillId="0" borderId="0" xfId="1" applyFont="1" applyFill="1" applyBorder="1" applyAlignment="1">
      <alignment vertical="center"/>
    </xf>
    <xf numFmtId="0" fontId="12" fillId="0" borderId="0" xfId="1" applyFont="1"/>
    <xf numFmtId="0" fontId="8" fillId="0" borderId="0" xfId="1" applyFont="1" applyBorder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0" fontId="9" fillId="0" borderId="0" xfId="1" applyFont="1" applyFill="1" applyBorder="1" applyAlignment="1">
      <alignment horizontal="center" vertical="center"/>
    </xf>
    <xf numFmtId="9" fontId="13" fillId="0" borderId="0" xfId="1" applyNumberFormat="1" applyFont="1" applyBorder="1" applyAlignment="1">
      <alignment vertical="center"/>
    </xf>
    <xf numFmtId="9" fontId="18" fillId="0" borderId="0" xfId="1" applyNumberFormat="1" applyFont="1" applyBorder="1" applyAlignment="1">
      <alignment horizontal="center" vertical="center"/>
    </xf>
    <xf numFmtId="0" fontId="22" fillId="0" borderId="0" xfId="1" applyFont="1" applyBorder="1" applyAlignment="1">
      <alignment horizontal="center" vertical="center"/>
    </xf>
    <xf numFmtId="2" fontId="9" fillId="0" borderId="0" xfId="1" applyNumberFormat="1" applyFont="1" applyBorder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10" fontId="9" fillId="0" borderId="0" xfId="1" applyNumberFormat="1" applyFont="1" applyBorder="1" applyAlignment="1">
      <alignment horizontal="center" vertical="center"/>
    </xf>
    <xf numFmtId="0" fontId="9" fillId="0" borderId="0" xfId="1" applyFont="1" applyAlignment="1">
      <alignment horizontal="center" vertical="center"/>
    </xf>
    <xf numFmtId="0" fontId="19" fillId="0" borderId="0" xfId="1" applyFont="1" applyBorder="1" applyAlignment="1">
      <alignment horizontal="center" vertical="center"/>
    </xf>
    <xf numFmtId="0" fontId="2" fillId="0" borderId="0" xfId="1"/>
    <xf numFmtId="0" fontId="29" fillId="0" borderId="0" xfId="1" applyFont="1" applyBorder="1" applyAlignment="1" applyProtection="1">
      <alignment horizontal="right" vertical="center"/>
      <protection hidden="1"/>
    </xf>
    <xf numFmtId="0" fontId="6" fillId="0" borderId="0" xfId="1" applyFont="1" applyBorder="1" applyAlignment="1" applyProtection="1">
      <alignment horizontal="center" vertical="center"/>
      <protection hidden="1"/>
    </xf>
    <xf numFmtId="0" fontId="2" fillId="8" borderId="12" xfId="1" applyFont="1" applyFill="1" applyBorder="1" applyAlignment="1" applyProtection="1">
      <alignment horizontal="center"/>
      <protection locked="0"/>
    </xf>
    <xf numFmtId="0" fontId="2" fillId="7" borderId="12" xfId="1" applyFill="1" applyBorder="1" applyAlignment="1" applyProtection="1">
      <alignment horizontal="center"/>
      <protection locked="0"/>
    </xf>
    <xf numFmtId="0" fontId="2" fillId="7" borderId="12" xfId="1" applyFont="1" applyFill="1" applyBorder="1" applyAlignment="1" applyProtection="1">
      <alignment horizontal="center"/>
      <protection locked="0"/>
    </xf>
    <xf numFmtId="0" fontId="2" fillId="7" borderId="3" xfId="1" applyFill="1" applyBorder="1" applyAlignment="1" applyProtection="1">
      <alignment horizontal="center"/>
      <protection locked="0"/>
    </xf>
    <xf numFmtId="0" fontId="2" fillId="8" borderId="6" xfId="1" applyFont="1" applyFill="1" applyBorder="1" applyAlignment="1" applyProtection="1">
      <alignment horizontal="center"/>
      <protection locked="0"/>
    </xf>
    <xf numFmtId="0" fontId="2" fillId="7" borderId="6" xfId="1" applyFill="1" applyBorder="1" applyAlignment="1" applyProtection="1">
      <alignment horizontal="center"/>
      <protection locked="0"/>
    </xf>
    <xf numFmtId="0" fontId="2" fillId="7" borderId="6" xfId="1" applyFont="1" applyFill="1" applyBorder="1" applyAlignment="1" applyProtection="1">
      <alignment horizontal="center"/>
      <protection locked="0"/>
    </xf>
    <xf numFmtId="0" fontId="2" fillId="7" borderId="14" xfId="1" applyFill="1" applyBorder="1" applyAlignment="1" applyProtection="1">
      <alignment horizontal="center"/>
      <protection locked="0"/>
    </xf>
    <xf numFmtId="0" fontId="20" fillId="0" borderId="6" xfId="1" applyFont="1" applyFill="1" applyBorder="1" applyAlignment="1" applyProtection="1">
      <alignment vertical="center" wrapText="1"/>
      <protection hidden="1"/>
    </xf>
    <xf numFmtId="0" fontId="38" fillId="6" borderId="4" xfId="1" applyFont="1" applyFill="1" applyBorder="1" applyAlignment="1" applyProtection="1">
      <alignment vertical="center" wrapText="1"/>
      <protection hidden="1"/>
    </xf>
    <xf numFmtId="0" fontId="32" fillId="8" borderId="5" xfId="1" applyFont="1" applyFill="1" applyBorder="1" applyAlignment="1" applyProtection="1">
      <alignment horizontal="center" vertical="center"/>
      <protection locked="0"/>
    </xf>
    <xf numFmtId="0" fontId="12" fillId="7" borderId="5" xfId="1" applyFont="1" applyFill="1" applyBorder="1" applyAlignment="1" applyProtection="1">
      <alignment horizontal="center" vertical="center"/>
      <protection locked="0"/>
    </xf>
    <xf numFmtId="0" fontId="31" fillId="7" borderId="5" xfId="1" applyFont="1" applyFill="1" applyBorder="1" applyAlignment="1" applyProtection="1">
      <alignment horizontal="center" vertical="center"/>
      <protection locked="0"/>
    </xf>
    <xf numFmtId="0" fontId="12" fillId="7" borderId="1" xfId="1" applyFont="1" applyFill="1" applyBorder="1" applyAlignment="1" applyProtection="1">
      <alignment horizontal="center" vertical="center"/>
      <protection locked="0"/>
    </xf>
    <xf numFmtId="0" fontId="20" fillId="0" borderId="5" xfId="1" applyFont="1" applyFill="1" applyBorder="1" applyAlignment="1" applyProtection="1">
      <alignment vertical="center" wrapText="1"/>
      <protection hidden="1"/>
    </xf>
    <xf numFmtId="0" fontId="12" fillId="0" borderId="5" xfId="1" applyFont="1" applyFill="1" applyBorder="1" applyProtection="1">
      <protection hidden="1"/>
    </xf>
    <xf numFmtId="0" fontId="4" fillId="8" borderId="5" xfId="1" applyFont="1" applyFill="1" applyBorder="1" applyAlignment="1" applyProtection="1">
      <alignment horizontal="center" vertical="center" wrapText="1"/>
      <protection locked="0"/>
    </xf>
    <xf numFmtId="0" fontId="2" fillId="8" borderId="5" xfId="1" applyFont="1" applyFill="1" applyBorder="1" applyAlignment="1" applyProtection="1">
      <alignment horizontal="center" vertical="center"/>
      <protection locked="0"/>
    </xf>
    <xf numFmtId="0" fontId="45" fillId="8" borderId="5" xfId="1" applyFont="1" applyFill="1" applyBorder="1" applyAlignment="1" applyProtection="1">
      <alignment horizontal="center" vertical="center"/>
      <protection locked="0"/>
    </xf>
    <xf numFmtId="0" fontId="2" fillId="8" borderId="9" xfId="1" applyFont="1" applyFill="1" applyBorder="1" applyAlignment="1" applyProtection="1">
      <alignment horizontal="center" vertical="center"/>
      <protection locked="0"/>
    </xf>
    <xf numFmtId="0" fontId="20" fillId="0" borderId="4" xfId="1" applyFont="1" applyFill="1" applyBorder="1" applyAlignment="1" applyProtection="1">
      <alignment vertical="center" wrapText="1"/>
      <protection hidden="1"/>
    </xf>
    <xf numFmtId="0" fontId="38" fillId="6" borderId="5" xfId="1" applyFont="1" applyFill="1" applyBorder="1" applyAlignment="1" applyProtection="1">
      <alignment vertical="center" wrapText="1"/>
      <protection hidden="1"/>
    </xf>
    <xf numFmtId="0" fontId="2" fillId="8" borderId="4" xfId="1" applyFont="1" applyFill="1" applyBorder="1" applyAlignment="1" applyProtection="1">
      <alignment horizontal="center" vertical="center"/>
      <protection locked="0"/>
    </xf>
    <xf numFmtId="0" fontId="12" fillId="7" borderId="4" xfId="1" applyFont="1" applyFill="1" applyBorder="1" applyAlignment="1" applyProtection="1">
      <alignment horizontal="center" vertical="center"/>
      <protection locked="0"/>
    </xf>
    <xf numFmtId="0" fontId="12" fillId="7" borderId="13" xfId="1" applyFont="1" applyFill="1" applyBorder="1" applyAlignment="1" applyProtection="1">
      <alignment horizontal="center" vertical="center"/>
      <protection locked="0"/>
    </xf>
    <xf numFmtId="0" fontId="38" fillId="6" borderId="22" xfId="1" applyFont="1" applyFill="1" applyBorder="1" applyAlignment="1" applyProtection="1">
      <alignment vertical="center" wrapText="1"/>
      <protection hidden="1"/>
    </xf>
    <xf numFmtId="0" fontId="2" fillId="7" borderId="3" xfId="1" applyFont="1" applyFill="1" applyBorder="1" applyAlignment="1" applyProtection="1">
      <alignment horizontal="center"/>
      <protection locked="0"/>
    </xf>
    <xf numFmtId="0" fontId="12" fillId="0" borderId="6" xfId="1" applyFont="1" applyFill="1" applyBorder="1" applyAlignment="1" applyProtection="1">
      <protection hidden="1"/>
    </xf>
    <xf numFmtId="0" fontId="2" fillId="7" borderId="14" xfId="1" applyFont="1" applyFill="1" applyBorder="1" applyAlignment="1" applyProtection="1">
      <alignment horizontal="center"/>
      <protection locked="0"/>
    </xf>
    <xf numFmtId="0" fontId="37" fillId="6" borderId="4" xfId="1" applyFont="1" applyFill="1" applyBorder="1" applyAlignment="1" applyProtection="1">
      <alignment vertical="center" wrapText="1"/>
      <protection hidden="1"/>
    </xf>
    <xf numFmtId="0" fontId="2" fillId="8" borderId="5" xfId="1" applyFont="1" applyFill="1" applyBorder="1" applyProtection="1">
      <protection locked="0"/>
    </xf>
    <xf numFmtId="0" fontId="26" fillId="7" borderId="5" xfId="1" applyFont="1" applyFill="1" applyBorder="1" applyAlignment="1" applyProtection="1">
      <alignment horizontal="center" vertical="center"/>
      <protection locked="0"/>
    </xf>
    <xf numFmtId="0" fontId="26" fillId="7" borderId="4" xfId="1" applyFont="1" applyFill="1" applyBorder="1" applyAlignment="1" applyProtection="1">
      <alignment horizontal="center" vertical="center"/>
      <protection locked="0"/>
    </xf>
    <xf numFmtId="0" fontId="47" fillId="0" borderId="0" xfId="0" applyFont="1" applyBorder="1" applyAlignment="1">
      <alignment horizontal="center" vertical="center"/>
    </xf>
    <xf numFmtId="2" fontId="48" fillId="0" borderId="0" xfId="0" applyNumberFormat="1" applyFont="1" applyBorder="1" applyAlignment="1">
      <alignment horizontal="center" vertical="center"/>
    </xf>
    <xf numFmtId="0" fontId="48" fillId="0" borderId="0" xfId="0" applyFont="1" applyBorder="1" applyAlignment="1">
      <alignment horizontal="center" vertical="center"/>
    </xf>
    <xf numFmtId="10" fontId="48" fillId="0" borderId="0" xfId="0" applyNumberFormat="1" applyFont="1" applyBorder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8" fillId="0" borderId="0" xfId="0" applyFont="1" applyBorder="1" applyAlignment="1">
      <alignment vertical="center"/>
    </xf>
    <xf numFmtId="0" fontId="28" fillId="0" borderId="0" xfId="0" applyFont="1" applyBorder="1" applyAlignment="1" applyProtection="1">
      <alignment vertical="center" wrapText="1"/>
      <protection hidden="1"/>
    </xf>
    <xf numFmtId="0" fontId="20" fillId="12" borderId="42" xfId="0" applyFont="1" applyFill="1" applyBorder="1" applyAlignment="1" applyProtection="1">
      <alignment vertical="center" wrapText="1"/>
      <protection hidden="1"/>
    </xf>
    <xf numFmtId="0" fontId="20" fillId="5" borderId="42" xfId="0" applyFont="1" applyFill="1" applyBorder="1" applyAlignment="1" applyProtection="1">
      <alignment vertical="center" wrapText="1"/>
      <protection hidden="1"/>
    </xf>
    <xf numFmtId="0" fontId="25" fillId="8" borderId="42" xfId="0" applyFont="1" applyFill="1" applyBorder="1" applyAlignment="1" applyProtection="1">
      <alignment horizontal="center" vertical="center"/>
      <protection hidden="1"/>
    </xf>
    <xf numFmtId="9" fontId="48" fillId="0" borderId="0" xfId="2" applyFont="1" applyBorder="1" applyAlignment="1">
      <alignment vertical="center"/>
    </xf>
    <xf numFmtId="0" fontId="20" fillId="5" borderId="6" xfId="0" applyFont="1" applyFill="1" applyBorder="1" applyAlignment="1" applyProtection="1">
      <alignment vertical="center" wrapText="1"/>
      <protection hidden="1"/>
    </xf>
    <xf numFmtId="0" fontId="25" fillId="8" borderId="6" xfId="0" applyFont="1" applyFill="1" applyBorder="1" applyAlignment="1" applyProtection="1">
      <alignment horizontal="center" vertical="center"/>
      <protection hidden="1"/>
    </xf>
    <xf numFmtId="0" fontId="20" fillId="2" borderId="4" xfId="0" applyFont="1" applyFill="1" applyBorder="1" applyAlignment="1" applyProtection="1">
      <alignment vertical="center" wrapText="1"/>
      <protection hidden="1"/>
    </xf>
    <xf numFmtId="0" fontId="25" fillId="8" borderId="4" xfId="0" applyFont="1" applyFill="1" applyBorder="1" applyAlignment="1" applyProtection="1">
      <alignment horizontal="center" vertical="center"/>
      <protection hidden="1"/>
    </xf>
    <xf numFmtId="0" fontId="54" fillId="0" borderId="0" xfId="0" applyFont="1" applyBorder="1" applyAlignment="1">
      <alignment horizontal="center" vertical="center" wrapText="1"/>
    </xf>
    <xf numFmtId="0" fontId="55" fillId="0" borderId="0" xfId="0" applyFont="1" applyFill="1" applyBorder="1" applyAlignment="1">
      <alignment horizontal="center" vertical="center" wrapText="1"/>
    </xf>
    <xf numFmtId="9" fontId="56" fillId="0" borderId="0" xfId="0" applyNumberFormat="1" applyFont="1" applyBorder="1" applyAlignment="1">
      <alignment horizontal="center" vertical="center" wrapText="1"/>
    </xf>
    <xf numFmtId="0" fontId="57" fillId="0" borderId="0" xfId="0" applyFont="1" applyBorder="1" applyAlignment="1">
      <alignment horizontal="center" vertical="center" wrapText="1"/>
    </xf>
    <xf numFmtId="2" fontId="57" fillId="0" borderId="0" xfId="0" applyNumberFormat="1" applyFont="1" applyBorder="1" applyAlignment="1">
      <alignment horizontal="center" vertical="center" wrapText="1"/>
    </xf>
    <xf numFmtId="10" fontId="57" fillId="0" borderId="0" xfId="0" applyNumberFormat="1" applyFont="1" applyBorder="1" applyAlignment="1">
      <alignment horizontal="center" vertical="center" wrapText="1"/>
    </xf>
    <xf numFmtId="0" fontId="57" fillId="0" borderId="0" xfId="0" applyFont="1" applyAlignment="1">
      <alignment horizontal="center" vertical="center" wrapText="1"/>
    </xf>
    <xf numFmtId="0" fontId="58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2" fillId="8" borderId="4" xfId="0" applyFont="1" applyFill="1" applyBorder="1" applyAlignment="1" applyProtection="1">
      <alignment horizontal="center"/>
      <protection locked="0"/>
    </xf>
    <xf numFmtId="0" fontId="0" fillId="7" borderId="4" xfId="0" applyFill="1" applyBorder="1" applyAlignment="1" applyProtection="1">
      <alignment horizontal="center"/>
      <protection locked="0"/>
    </xf>
    <xf numFmtId="0" fontId="0" fillId="7" borderId="13" xfId="0" applyFill="1" applyBorder="1" applyAlignment="1" applyProtection="1">
      <alignment horizontal="center"/>
      <protection locked="0"/>
    </xf>
    <xf numFmtId="0" fontId="2" fillId="12" borderId="0" xfId="0" applyFont="1" applyFill="1" applyBorder="1" applyAlignment="1">
      <alignment vertical="center"/>
    </xf>
    <xf numFmtId="0" fontId="9" fillId="12" borderId="0" xfId="0" applyFont="1" applyFill="1" applyBorder="1" applyAlignment="1">
      <alignment horizontal="center" vertical="center"/>
    </xf>
    <xf numFmtId="0" fontId="48" fillId="12" borderId="0" xfId="0" applyFont="1" applyFill="1" applyBorder="1" applyAlignment="1">
      <alignment horizontal="center" vertical="center"/>
    </xf>
    <xf numFmtId="10" fontId="48" fillId="12" borderId="0" xfId="0" applyNumberFormat="1" applyFont="1" applyFill="1" applyBorder="1" applyAlignment="1">
      <alignment horizontal="center" vertical="center"/>
    </xf>
    <xf numFmtId="0" fontId="48" fillId="12" borderId="0" xfId="0" applyFont="1" applyFill="1" applyAlignment="1">
      <alignment horizontal="center" vertical="center"/>
    </xf>
    <xf numFmtId="0" fontId="48" fillId="12" borderId="0" xfId="0" applyFont="1" applyFill="1" applyBorder="1" applyAlignment="1">
      <alignment vertical="center"/>
    </xf>
    <xf numFmtId="0" fontId="19" fillId="12" borderId="0" xfId="0" applyFont="1" applyFill="1" applyBorder="1" applyAlignment="1">
      <alignment vertical="center"/>
    </xf>
    <xf numFmtId="0" fontId="59" fillId="0" borderId="0" xfId="0" applyFont="1" applyAlignment="1">
      <alignment horizontal="center" vertical="center"/>
    </xf>
    <xf numFmtId="0" fontId="20" fillId="2" borderId="22" xfId="0" applyFont="1" applyFill="1" applyBorder="1" applyAlignment="1" applyProtection="1">
      <alignment vertical="center" wrapText="1"/>
      <protection hidden="1"/>
    </xf>
    <xf numFmtId="0" fontId="23" fillId="7" borderId="13" xfId="1" applyFont="1" applyFill="1" applyBorder="1" applyAlignment="1" applyProtection="1">
      <alignment vertical="center" wrapText="1"/>
      <protection locked="0"/>
    </xf>
    <xf numFmtId="0" fontId="47" fillId="0" borderId="0" xfId="1" applyFont="1" applyBorder="1" applyAlignment="1">
      <alignment horizontal="center" vertical="center"/>
    </xf>
    <xf numFmtId="2" fontId="48" fillId="0" borderId="0" xfId="1" applyNumberFormat="1" applyFont="1" applyBorder="1" applyAlignment="1">
      <alignment horizontal="center" vertical="center"/>
    </xf>
    <xf numFmtId="0" fontId="48" fillId="0" borderId="0" xfId="1" applyFont="1" applyBorder="1" applyAlignment="1">
      <alignment horizontal="center" vertical="center"/>
    </xf>
    <xf numFmtId="10" fontId="48" fillId="0" borderId="0" xfId="1" applyNumberFormat="1" applyFont="1" applyBorder="1" applyAlignment="1">
      <alignment horizontal="center" vertical="center"/>
    </xf>
    <xf numFmtId="0" fontId="48" fillId="0" borderId="0" xfId="1" applyFont="1" applyAlignment="1">
      <alignment horizontal="center" vertical="center"/>
    </xf>
    <xf numFmtId="0" fontId="48" fillId="0" borderId="0" xfId="1" applyFont="1" applyBorder="1" applyAlignment="1">
      <alignment vertical="center"/>
    </xf>
    <xf numFmtId="0" fontId="33" fillId="0" borderId="0" xfId="1" applyFont="1" applyBorder="1" applyAlignment="1" applyProtection="1">
      <alignment vertical="center" wrapText="1"/>
      <protection hidden="1"/>
    </xf>
    <xf numFmtId="0" fontId="58" fillId="0" borderId="0" xfId="1" applyFont="1" applyBorder="1" applyAlignment="1">
      <alignment vertical="center"/>
    </xf>
    <xf numFmtId="0" fontId="54" fillId="0" borderId="0" xfId="1" applyFont="1" applyBorder="1" applyAlignment="1">
      <alignment vertical="center"/>
    </xf>
    <xf numFmtId="0" fontId="59" fillId="0" borderId="0" xfId="1" applyFont="1" applyAlignment="1">
      <alignment horizontal="center" vertical="center"/>
    </xf>
    <xf numFmtId="0" fontId="17" fillId="8" borderId="12" xfId="1" applyFont="1" applyFill="1" applyBorder="1" applyAlignment="1" applyProtection="1">
      <alignment horizontal="center" vertical="center"/>
      <protection hidden="1"/>
    </xf>
    <xf numFmtId="0" fontId="17" fillId="8" borderId="5" xfId="1" applyFont="1" applyFill="1" applyBorder="1" applyAlignment="1" applyProtection="1">
      <alignment horizontal="center" vertical="center"/>
      <protection hidden="1"/>
    </xf>
    <xf numFmtId="0" fontId="26" fillId="5" borderId="5" xfId="1" applyFont="1" applyFill="1" applyBorder="1" applyAlignment="1" applyProtection="1">
      <alignment horizontal="center" vertical="center"/>
      <protection hidden="1"/>
    </xf>
    <xf numFmtId="0" fontId="27" fillId="5" borderId="5" xfId="1" applyFont="1" applyFill="1" applyBorder="1" applyAlignment="1" applyProtection="1">
      <alignment horizontal="center" vertical="center"/>
      <protection hidden="1"/>
    </xf>
    <xf numFmtId="0" fontId="26" fillId="5" borderId="1" xfId="1" applyFont="1" applyFill="1" applyBorder="1" applyAlignment="1" applyProtection="1">
      <alignment horizontal="center" vertical="center"/>
      <protection hidden="1"/>
    </xf>
    <xf numFmtId="0" fontId="20" fillId="0" borderId="9" xfId="1" applyFont="1" applyFill="1" applyBorder="1" applyAlignment="1" applyProtection="1">
      <alignment vertical="center" wrapText="1"/>
      <protection hidden="1"/>
    </xf>
    <xf numFmtId="0" fontId="2" fillId="8" borderId="9" xfId="1" applyFont="1" applyFill="1" applyBorder="1" applyAlignment="1" applyProtection="1">
      <alignment horizontal="center"/>
      <protection locked="0"/>
    </xf>
    <xf numFmtId="0" fontId="2" fillId="7" borderId="5" xfId="1" applyFill="1" applyBorder="1" applyAlignment="1" applyProtection="1">
      <alignment horizontal="center"/>
      <protection locked="0"/>
    </xf>
    <xf numFmtId="0" fontId="2" fillId="7" borderId="5" xfId="1" applyFont="1" applyFill="1" applyBorder="1" applyAlignment="1" applyProtection="1">
      <alignment horizontal="center"/>
      <protection locked="0"/>
    </xf>
    <xf numFmtId="0" fontId="48" fillId="12" borderId="0" xfId="1" applyFont="1" applyFill="1" applyBorder="1" applyAlignment="1">
      <alignment horizontal="center" vertical="center"/>
    </xf>
    <xf numFmtId="0" fontId="2" fillId="12" borderId="0" xfId="1" applyFont="1" applyFill="1" applyBorder="1" applyAlignment="1">
      <alignment vertical="center"/>
    </xf>
    <xf numFmtId="10" fontId="48" fillId="12" borderId="0" xfId="1" applyNumberFormat="1" applyFont="1" applyFill="1" applyBorder="1" applyAlignment="1">
      <alignment horizontal="center" vertical="center"/>
    </xf>
    <xf numFmtId="0" fontId="48" fillId="12" borderId="0" xfId="1" applyFont="1" applyFill="1" applyAlignment="1">
      <alignment horizontal="center" vertical="center"/>
    </xf>
    <xf numFmtId="0" fontId="48" fillId="12" borderId="0" xfId="1" applyFont="1" applyFill="1" applyBorder="1" applyAlignment="1">
      <alignment vertical="center"/>
    </xf>
    <xf numFmtId="0" fontId="19" fillId="12" borderId="0" xfId="1" applyFont="1" applyFill="1" applyBorder="1" applyAlignment="1">
      <alignment vertical="center"/>
    </xf>
    <xf numFmtId="0" fontId="20" fillId="0" borderId="0" xfId="1" applyFont="1" applyFill="1" applyBorder="1" applyAlignment="1" applyProtection="1">
      <alignment vertical="center" wrapText="1"/>
      <protection hidden="1"/>
    </xf>
    <xf numFmtId="2" fontId="2" fillId="0" borderId="0" xfId="1" applyNumberFormat="1" applyFont="1" applyBorder="1" applyAlignment="1">
      <alignment horizontal="center" vertical="center" wrapText="1"/>
    </xf>
    <xf numFmtId="0" fontId="17" fillId="8" borderId="22" xfId="1" applyFont="1" applyFill="1" applyBorder="1" applyAlignment="1" applyProtection="1">
      <alignment horizontal="center" vertical="center"/>
      <protection hidden="1"/>
    </xf>
    <xf numFmtId="0" fontId="26" fillId="0" borderId="22" xfId="1" applyFont="1" applyFill="1" applyBorder="1" applyAlignment="1" applyProtection="1">
      <alignment horizontal="center" vertical="center"/>
      <protection hidden="1"/>
    </xf>
    <xf numFmtId="0" fontId="27" fillId="0" borderId="22" xfId="1" applyFont="1" applyFill="1" applyBorder="1" applyAlignment="1" applyProtection="1">
      <alignment horizontal="center" vertical="center"/>
      <protection hidden="1"/>
    </xf>
    <xf numFmtId="0" fontId="26" fillId="0" borderId="2" xfId="1" applyFont="1" applyFill="1" applyBorder="1" applyAlignment="1" applyProtection="1">
      <alignment horizontal="center" vertical="center"/>
      <protection hidden="1"/>
    </xf>
    <xf numFmtId="9" fontId="3" fillId="0" borderId="0" xfId="0" applyNumberFormat="1" applyFont="1" applyFill="1" applyBorder="1" applyAlignment="1" applyProtection="1">
      <alignment horizontal="center" vertical="center"/>
      <protection hidden="1"/>
    </xf>
    <xf numFmtId="0" fontId="20" fillId="5" borderId="42" xfId="0" applyFont="1" applyFill="1" applyBorder="1" applyAlignment="1" applyProtection="1">
      <alignment horizontal="center" vertical="center" wrapText="1"/>
      <protection hidden="1"/>
    </xf>
    <xf numFmtId="0" fontId="20" fillId="5" borderId="43" xfId="0" applyFont="1" applyFill="1" applyBorder="1" applyAlignment="1" applyProtection="1">
      <alignment horizontal="center" vertical="center" wrapText="1"/>
      <protection hidden="1"/>
    </xf>
    <xf numFmtId="0" fontId="20" fillId="5" borderId="6" xfId="0" applyFont="1" applyFill="1" applyBorder="1" applyAlignment="1" applyProtection="1">
      <alignment horizontal="center" vertical="center" wrapText="1"/>
      <protection hidden="1"/>
    </xf>
    <xf numFmtId="0" fontId="20" fillId="5" borderId="14" xfId="0" applyFont="1" applyFill="1" applyBorder="1" applyAlignment="1" applyProtection="1">
      <alignment horizontal="center" vertical="center" wrapText="1"/>
      <protection hidden="1"/>
    </xf>
    <xf numFmtId="0" fontId="20" fillId="5" borderId="5" xfId="0" applyFont="1" applyFill="1" applyBorder="1" applyAlignment="1" applyProtection="1">
      <alignment horizontal="center" vertical="center" wrapText="1"/>
      <protection hidden="1"/>
    </xf>
    <xf numFmtId="0" fontId="20" fillId="5" borderId="1" xfId="0" applyFont="1" applyFill="1" applyBorder="1" applyAlignment="1" applyProtection="1">
      <alignment horizontal="center" vertical="center" wrapText="1"/>
      <protection hidden="1"/>
    </xf>
    <xf numFmtId="0" fontId="12" fillId="15" borderId="53" xfId="0" applyFont="1" applyFill="1" applyBorder="1" applyAlignment="1" applyProtection="1">
      <alignment horizontal="center" vertical="center"/>
      <protection hidden="1"/>
    </xf>
    <xf numFmtId="0" fontId="12" fillId="15" borderId="1" xfId="0" applyFont="1" applyFill="1" applyBorder="1" applyAlignment="1" applyProtection="1">
      <alignment horizontal="center" vertical="center"/>
    </xf>
    <xf numFmtId="0" fontId="12" fillId="15" borderId="2" xfId="0" applyFont="1" applyFill="1" applyBorder="1" applyAlignment="1" applyProtection="1">
      <alignment horizontal="center" vertical="center"/>
    </xf>
    <xf numFmtId="0" fontId="12" fillId="16" borderId="52" xfId="0" applyFont="1" applyFill="1" applyBorder="1" applyAlignment="1" applyProtection="1">
      <alignment horizontal="center" vertical="center"/>
      <protection hidden="1"/>
    </xf>
    <xf numFmtId="0" fontId="12" fillId="16" borderId="53" xfId="0" applyFont="1" applyFill="1" applyBorder="1" applyAlignment="1" applyProtection="1">
      <alignment horizontal="left" vertical="center" wrapText="1"/>
      <protection hidden="1"/>
    </xf>
    <xf numFmtId="0" fontId="12" fillId="16" borderId="53" xfId="0" applyFont="1" applyFill="1" applyBorder="1" applyAlignment="1" applyProtection="1">
      <alignment horizontal="center" vertical="center"/>
      <protection hidden="1"/>
    </xf>
    <xf numFmtId="2" fontId="12" fillId="16" borderId="53" xfId="0" applyNumberFormat="1" applyFont="1" applyFill="1" applyBorder="1" applyAlignment="1" applyProtection="1">
      <alignment horizontal="center" vertical="center"/>
    </xf>
    <xf numFmtId="0" fontId="12" fillId="16" borderId="54" xfId="0" applyFont="1" applyFill="1" applyBorder="1" applyAlignment="1" applyProtection="1">
      <alignment horizontal="center" vertical="center"/>
    </xf>
    <xf numFmtId="0" fontId="12" fillId="8" borderId="35" xfId="0" applyFont="1" applyFill="1" applyBorder="1" applyAlignment="1" applyProtection="1">
      <alignment horizontal="center" vertical="center"/>
      <protection hidden="1"/>
    </xf>
    <xf numFmtId="0" fontId="12" fillId="8" borderId="5" xfId="0" applyFont="1" applyFill="1" applyBorder="1" applyAlignment="1" applyProtection="1">
      <alignment horizontal="left" vertical="center" wrapText="1"/>
      <protection hidden="1"/>
    </xf>
    <xf numFmtId="0" fontId="12" fillId="8" borderId="5" xfId="0" applyFont="1" applyFill="1" applyBorder="1" applyAlignment="1" applyProtection="1">
      <alignment horizontal="center" vertical="center"/>
      <protection hidden="1"/>
    </xf>
    <xf numFmtId="2" fontId="12" fillId="8" borderId="5" xfId="0" applyNumberFormat="1" applyFont="1" applyFill="1" applyBorder="1" applyAlignment="1" applyProtection="1">
      <alignment horizontal="center" vertical="center"/>
    </xf>
    <xf numFmtId="0" fontId="12" fillId="8" borderId="21" xfId="0" applyFont="1" applyFill="1" applyBorder="1" applyAlignment="1" applyProtection="1">
      <alignment horizontal="center" vertical="center"/>
      <protection hidden="1"/>
    </xf>
    <xf numFmtId="0" fontId="12" fillId="8" borderId="22" xfId="0" applyFont="1" applyFill="1" applyBorder="1" applyAlignment="1" applyProtection="1">
      <alignment horizontal="left" vertical="center" wrapText="1"/>
      <protection hidden="1"/>
    </xf>
    <xf numFmtId="0" fontId="12" fillId="8" borderId="22" xfId="0" applyFont="1" applyFill="1" applyBorder="1" applyAlignment="1" applyProtection="1">
      <alignment horizontal="center" vertical="center"/>
      <protection hidden="1"/>
    </xf>
    <xf numFmtId="2" fontId="12" fillId="8" borderId="22" xfId="0" applyNumberFormat="1" applyFont="1" applyFill="1" applyBorder="1" applyAlignment="1" applyProtection="1">
      <alignment horizontal="center" vertical="center"/>
    </xf>
    <xf numFmtId="0" fontId="32" fillId="0" borderId="0" xfId="0" applyFont="1" applyBorder="1" applyAlignment="1" applyProtection="1">
      <alignment horizontal="right" vertical="center"/>
      <protection hidden="1"/>
    </xf>
    <xf numFmtId="10" fontId="24" fillId="0" borderId="0" xfId="0" applyNumberFormat="1" applyFont="1" applyBorder="1" applyAlignment="1" applyProtection="1">
      <alignment horizontal="center" vertical="center"/>
      <protection hidden="1"/>
    </xf>
    <xf numFmtId="0" fontId="26" fillId="0" borderId="0" xfId="0" applyFont="1" applyBorder="1" applyAlignment="1" applyProtection="1">
      <alignment horizontal="center" vertical="center"/>
      <protection hidden="1"/>
    </xf>
    <xf numFmtId="0" fontId="26" fillId="0" borderId="0" xfId="0" applyFont="1" applyAlignment="1" applyProtection="1">
      <alignment horizontal="center" vertical="center"/>
      <protection hidden="1"/>
    </xf>
    <xf numFmtId="0" fontId="26" fillId="0" borderId="0" xfId="0" applyFont="1" applyFill="1" applyBorder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10" fontId="24" fillId="0" borderId="23" xfId="0" applyNumberFormat="1" applyFont="1" applyBorder="1" applyAlignment="1" applyProtection="1">
      <alignment horizontal="center" vertical="center"/>
      <protection hidden="1"/>
    </xf>
    <xf numFmtId="0" fontId="26" fillId="0" borderId="0" xfId="0" applyFont="1" applyBorder="1" applyAlignment="1" applyProtection="1">
      <alignment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32" fillId="0" borderId="0" xfId="1" applyFont="1" applyBorder="1" applyAlignment="1" applyProtection="1">
      <alignment horizontal="right" vertical="center"/>
      <protection hidden="1"/>
    </xf>
    <xf numFmtId="10" fontId="24" fillId="0" borderId="23" xfId="1" applyNumberFormat="1" applyFont="1" applyBorder="1" applyAlignment="1" applyProtection="1">
      <alignment horizontal="center" vertical="center"/>
      <protection hidden="1"/>
    </xf>
    <xf numFmtId="0" fontId="26" fillId="0" borderId="0" xfId="1" applyFont="1" applyFill="1" applyBorder="1" applyAlignment="1" applyProtection="1">
      <alignment vertical="center"/>
      <protection hidden="1"/>
    </xf>
    <xf numFmtId="0" fontId="26" fillId="0" borderId="0" xfId="1" applyFont="1" applyBorder="1" applyAlignment="1" applyProtection="1">
      <alignment horizontal="center" vertical="center"/>
      <protection hidden="1"/>
    </xf>
    <xf numFmtId="0" fontId="26" fillId="0" borderId="0" xfId="1" applyFont="1" applyAlignment="1" applyProtection="1">
      <alignment horizontal="center" vertical="center"/>
      <protection hidden="1"/>
    </xf>
    <xf numFmtId="0" fontId="3" fillId="0" borderId="0" xfId="1" applyFont="1" applyBorder="1" applyAlignment="1" applyProtection="1">
      <alignment horizontal="center" vertical="center"/>
      <protection hidden="1"/>
    </xf>
    <xf numFmtId="0" fontId="26" fillId="0" borderId="0" xfId="1" applyFont="1" applyBorder="1" applyAlignment="1" applyProtection="1">
      <alignment vertical="center"/>
      <protection hidden="1"/>
    </xf>
    <xf numFmtId="0" fontId="41" fillId="0" borderId="0" xfId="1" applyFont="1" applyBorder="1" applyAlignment="1" applyProtection="1">
      <alignment horizontal="right" vertical="center"/>
      <protection hidden="1"/>
    </xf>
    <xf numFmtId="0" fontId="20" fillId="5" borderId="6" xfId="1" applyFont="1" applyFill="1" applyBorder="1" applyAlignment="1" applyProtection="1">
      <alignment vertical="center" wrapText="1"/>
      <protection hidden="1"/>
    </xf>
    <xf numFmtId="0" fontId="20" fillId="2" borderId="6" xfId="1" applyFont="1" applyFill="1" applyBorder="1" applyAlignment="1" applyProtection="1">
      <alignment vertical="center" wrapText="1"/>
      <protection hidden="1"/>
    </xf>
    <xf numFmtId="0" fontId="25" fillId="5" borderId="12" xfId="1" applyFont="1" applyFill="1" applyBorder="1" applyAlignment="1" applyProtection="1">
      <alignment horizontal="center" vertical="center"/>
      <protection hidden="1"/>
    </xf>
    <xf numFmtId="0" fontId="20" fillId="5" borderId="39" xfId="1" applyFont="1" applyFill="1" applyBorder="1" applyAlignment="1" applyProtection="1">
      <alignment vertical="center" wrapText="1"/>
      <protection hidden="1"/>
    </xf>
    <xf numFmtId="0" fontId="2" fillId="8" borderId="5" xfId="1" applyFont="1" applyFill="1" applyBorder="1" applyAlignment="1" applyProtection="1">
      <alignment horizontal="center"/>
      <protection locked="0"/>
    </xf>
    <xf numFmtId="0" fontId="2" fillId="7" borderId="1" xfId="1" applyFill="1" applyBorder="1" applyAlignment="1" applyProtection="1">
      <alignment horizontal="center"/>
      <protection locked="0"/>
    </xf>
    <xf numFmtId="0" fontId="45" fillId="8" borderId="4" xfId="1" applyFont="1" applyFill="1" applyBorder="1" applyAlignment="1" applyProtection="1">
      <alignment horizontal="center" vertical="center"/>
      <protection locked="0"/>
    </xf>
    <xf numFmtId="0" fontId="32" fillId="8" borderId="4" xfId="1" applyFont="1" applyFill="1" applyBorder="1" applyAlignment="1" applyProtection="1">
      <alignment horizontal="center" vertical="center"/>
      <protection locked="0"/>
    </xf>
    <xf numFmtId="0" fontId="2" fillId="8" borderId="42" xfId="1" applyFont="1" applyFill="1" applyBorder="1" applyAlignment="1" applyProtection="1">
      <alignment horizontal="center"/>
      <protection locked="0"/>
    </xf>
    <xf numFmtId="0" fontId="2" fillId="7" borderId="42" xfId="1" applyFont="1" applyFill="1" applyBorder="1" applyAlignment="1" applyProtection="1">
      <alignment horizontal="center"/>
      <protection locked="0"/>
    </xf>
    <xf numFmtId="0" fontId="2" fillId="7" borderId="43" xfId="1" applyFont="1" applyFill="1" applyBorder="1" applyAlignment="1" applyProtection="1">
      <alignment horizontal="center"/>
      <protection locked="0"/>
    </xf>
    <xf numFmtId="0" fontId="2" fillId="8" borderId="6" xfId="1" applyFont="1" applyFill="1" applyBorder="1" applyAlignment="1" applyProtection="1">
      <alignment horizontal="center" vertical="center"/>
      <protection locked="0"/>
    </xf>
    <xf numFmtId="0" fontId="12" fillId="7" borderId="6" xfId="1" applyFont="1" applyFill="1" applyBorder="1" applyAlignment="1" applyProtection="1">
      <alignment horizontal="center" vertical="center"/>
      <protection locked="0"/>
    </xf>
    <xf numFmtId="0" fontId="12" fillId="7" borderId="14" xfId="1" applyFont="1" applyFill="1" applyBorder="1" applyAlignment="1" applyProtection="1">
      <alignment horizontal="center" vertical="center"/>
      <protection locked="0"/>
    </xf>
    <xf numFmtId="0" fontId="2" fillId="0" borderId="34" xfId="0" applyFont="1" applyBorder="1" applyAlignment="1" applyProtection="1">
      <alignment horizontal="right" vertical="center" wrapText="1"/>
      <protection hidden="1"/>
    </xf>
    <xf numFmtId="0" fontId="2" fillId="0" borderId="34" xfId="1" applyFont="1" applyBorder="1" applyAlignment="1" applyProtection="1">
      <alignment horizontal="right" vertical="center" wrapText="1"/>
      <protection hidden="1"/>
    </xf>
    <xf numFmtId="0" fontId="2" fillId="0" borderId="0" xfId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8" fillId="6" borderId="5" xfId="1" applyFont="1" applyFill="1" applyBorder="1" applyAlignment="1" applyProtection="1">
      <alignment horizontal="center" vertical="center"/>
      <protection locked="0"/>
    </xf>
    <xf numFmtId="0" fontId="66" fillId="6" borderId="5" xfId="1" applyFont="1" applyFill="1" applyBorder="1" applyAlignment="1" applyProtection="1">
      <alignment horizontal="center" vertical="center"/>
      <protection locked="0"/>
    </xf>
    <xf numFmtId="0" fontId="38" fillId="6" borderId="1" xfId="1" applyFont="1" applyFill="1" applyBorder="1" applyAlignment="1" applyProtection="1">
      <alignment horizontal="center" vertical="center"/>
      <protection locked="0"/>
    </xf>
    <xf numFmtId="0" fontId="37" fillId="6" borderId="5" xfId="1" applyFont="1" applyFill="1" applyBorder="1" applyAlignment="1" applyProtection="1">
      <alignment horizontal="center" vertical="center"/>
      <protection locked="0"/>
    </xf>
    <xf numFmtId="0" fontId="38" fillId="6" borderId="4" xfId="1" applyFont="1" applyFill="1" applyBorder="1" applyAlignment="1" applyProtection="1">
      <alignment horizontal="center" vertical="center"/>
      <protection locked="0"/>
    </xf>
    <xf numFmtId="0" fontId="38" fillId="6" borderId="13" xfId="1" applyFont="1" applyFill="1" applyBorder="1" applyAlignment="1" applyProtection="1">
      <alignment horizontal="center" vertical="center"/>
      <protection locked="0"/>
    </xf>
    <xf numFmtId="0" fontId="38" fillId="6" borderId="22" xfId="1" applyFont="1" applyFill="1" applyBorder="1" applyAlignment="1" applyProtection="1">
      <alignment horizontal="center" vertical="center"/>
      <protection locked="0"/>
    </xf>
    <xf numFmtId="0" fontId="38" fillId="6" borderId="2" xfId="1" applyFont="1" applyFill="1" applyBorder="1" applyAlignment="1" applyProtection="1">
      <alignment horizontal="center" vertical="center"/>
      <protection locked="0"/>
    </xf>
    <xf numFmtId="0" fontId="37" fillId="6" borderId="4" xfId="1" applyFont="1" applyFill="1" applyBorder="1" applyAlignment="1" applyProtection="1">
      <alignment horizontal="center" vertical="center"/>
      <protection locked="0"/>
    </xf>
    <xf numFmtId="0" fontId="37" fillId="6" borderId="22" xfId="1" applyFont="1" applyFill="1" applyBorder="1" applyAlignment="1" applyProtection="1">
      <alignment horizontal="center" vertical="center"/>
      <protection locked="0"/>
    </xf>
    <xf numFmtId="0" fontId="20" fillId="0" borderId="42" xfId="1" applyFont="1" applyFill="1" applyBorder="1" applyAlignment="1" applyProtection="1">
      <alignment vertical="center" wrapText="1"/>
      <protection hidden="1"/>
    </xf>
    <xf numFmtId="0" fontId="32" fillId="8" borderId="42" xfId="1" applyFont="1" applyFill="1" applyBorder="1" applyAlignment="1" applyProtection="1">
      <alignment horizontal="center" vertical="center"/>
      <protection locked="0"/>
    </xf>
    <xf numFmtId="0" fontId="12" fillId="7" borderId="42" xfId="1" applyFont="1" applyFill="1" applyBorder="1" applyAlignment="1" applyProtection="1">
      <alignment horizontal="center" vertical="center"/>
      <protection locked="0"/>
    </xf>
    <xf numFmtId="0" fontId="12" fillId="7" borderId="43" xfId="1" applyFont="1" applyFill="1" applyBorder="1" applyAlignment="1" applyProtection="1">
      <alignment horizontal="center" vertical="center"/>
      <protection locked="0"/>
    </xf>
    <xf numFmtId="14" fontId="3" fillId="7" borderId="36" xfId="1" applyNumberFormat="1" applyFont="1" applyFill="1" applyBorder="1" applyAlignment="1" applyProtection="1">
      <alignment horizontal="left" vertical="center" wrapText="1"/>
      <protection locked="0"/>
    </xf>
    <xf numFmtId="0" fontId="25" fillId="0" borderId="5" xfId="1" applyFont="1" applyFill="1" applyBorder="1" applyAlignment="1" applyProtection="1">
      <alignment horizontal="center" vertical="center"/>
      <protection hidden="1"/>
    </xf>
    <xf numFmtId="0" fontId="25" fillId="0" borderId="1" xfId="1" applyFont="1" applyFill="1" applyBorder="1" applyAlignment="1" applyProtection="1">
      <alignment horizontal="center" vertical="center"/>
      <protection hidden="1"/>
    </xf>
    <xf numFmtId="0" fontId="25" fillId="5" borderId="5" xfId="1" applyFont="1" applyFill="1" applyBorder="1" applyAlignment="1" applyProtection="1">
      <alignment horizontal="center" vertical="center"/>
      <protection hidden="1"/>
    </xf>
    <xf numFmtId="0" fontId="25" fillId="5" borderId="1" xfId="1" applyFont="1" applyFill="1" applyBorder="1" applyAlignment="1" applyProtection="1">
      <alignment horizontal="center" vertical="center"/>
      <protection hidden="1"/>
    </xf>
    <xf numFmtId="0" fontId="25" fillId="8" borderId="22" xfId="1" applyFont="1" applyFill="1" applyBorder="1" applyAlignment="1" applyProtection="1">
      <alignment horizontal="center" vertical="center"/>
      <protection hidden="1"/>
    </xf>
    <xf numFmtId="0" fontId="25" fillId="5" borderId="22" xfId="1" applyFont="1" applyFill="1" applyBorder="1" applyAlignment="1" applyProtection="1">
      <alignment horizontal="center" vertical="center"/>
      <protection hidden="1"/>
    </xf>
    <xf numFmtId="0" fontId="25" fillId="5" borderId="2" xfId="1" applyFont="1" applyFill="1" applyBorder="1" applyAlignment="1" applyProtection="1">
      <alignment horizontal="center" vertical="center"/>
      <protection hidden="1"/>
    </xf>
    <xf numFmtId="0" fontId="33" fillId="7" borderId="15" xfId="0" applyFont="1" applyFill="1" applyBorder="1" applyAlignment="1" applyProtection="1">
      <protection locked="0"/>
    </xf>
    <xf numFmtId="0" fontId="26" fillId="4" borderId="28" xfId="0" applyFont="1" applyFill="1" applyBorder="1" applyAlignment="1" applyProtection="1">
      <alignment horizontal="center" vertical="center"/>
      <protection hidden="1"/>
    </xf>
    <xf numFmtId="0" fontId="26" fillId="4" borderId="12" xfId="0" applyFont="1" applyFill="1" applyBorder="1" applyAlignment="1" applyProtection="1">
      <alignment horizontal="center" vertical="center"/>
      <protection hidden="1"/>
    </xf>
    <xf numFmtId="0" fontId="26" fillId="4" borderId="3" xfId="0" applyFont="1" applyFill="1" applyBorder="1" applyAlignment="1" applyProtection="1">
      <alignment horizontal="center" vertical="center"/>
      <protection hidden="1"/>
    </xf>
    <xf numFmtId="0" fontId="26" fillId="4" borderId="35" xfId="0" applyFont="1" applyFill="1" applyBorder="1" applyAlignment="1" applyProtection="1">
      <alignment horizontal="center" vertical="center"/>
      <protection hidden="1"/>
    </xf>
    <xf numFmtId="0" fontId="26" fillId="4" borderId="5" xfId="0" applyFont="1" applyFill="1" applyBorder="1" applyAlignment="1" applyProtection="1">
      <alignment horizontal="center" vertical="center"/>
      <protection hidden="1"/>
    </xf>
    <xf numFmtId="0" fontId="26" fillId="4" borderId="1" xfId="0" applyFont="1" applyFill="1" applyBorder="1" applyAlignment="1" applyProtection="1">
      <alignment horizontal="center" vertical="center"/>
      <protection hidden="1"/>
    </xf>
    <xf numFmtId="0" fontId="3" fillId="4" borderId="17" xfId="1" applyFont="1" applyFill="1" applyBorder="1" applyAlignment="1" applyProtection="1">
      <alignment horizontal="center" vertical="center" wrapText="1"/>
      <protection hidden="1"/>
    </xf>
    <xf numFmtId="0" fontId="2" fillId="4" borderId="10" xfId="1" applyFont="1" applyFill="1" applyBorder="1" applyAlignment="1" applyProtection="1">
      <alignment horizontal="center" vertical="center" wrapText="1"/>
      <protection hidden="1"/>
    </xf>
    <xf numFmtId="0" fontId="2" fillId="7" borderId="27" xfId="1" applyFont="1" applyFill="1" applyBorder="1" applyAlignment="1" applyProtection="1">
      <alignment horizontal="center" vertical="center" wrapText="1"/>
      <protection locked="0"/>
    </xf>
    <xf numFmtId="0" fontId="2" fillId="7" borderId="24" xfId="1" applyFont="1" applyFill="1" applyBorder="1" applyAlignment="1" applyProtection="1">
      <alignment horizontal="center" vertical="center" wrapText="1"/>
      <protection locked="0"/>
    </xf>
    <xf numFmtId="0" fontId="2" fillId="7" borderId="30" xfId="1" applyFont="1" applyFill="1" applyBorder="1" applyAlignment="1" applyProtection="1">
      <alignment horizontal="center" vertical="center" wrapText="1"/>
      <protection locked="0"/>
    </xf>
    <xf numFmtId="0" fontId="2" fillId="7" borderId="32" xfId="1" applyFont="1" applyFill="1" applyBorder="1" applyAlignment="1" applyProtection="1">
      <alignment horizontal="center" vertical="center" wrapText="1"/>
      <protection locked="0"/>
    </xf>
    <xf numFmtId="0" fontId="2" fillId="7" borderId="25" xfId="1" applyFont="1" applyFill="1" applyBorder="1" applyAlignment="1" applyProtection="1">
      <alignment horizontal="center" vertical="center" wrapText="1"/>
      <protection locked="0"/>
    </xf>
    <xf numFmtId="0" fontId="2" fillId="7" borderId="26" xfId="1" applyFont="1" applyFill="1" applyBorder="1" applyAlignment="1" applyProtection="1">
      <alignment horizontal="center" vertical="center" wrapText="1"/>
      <protection locked="0"/>
    </xf>
    <xf numFmtId="0" fontId="3" fillId="4" borderId="10" xfId="1" applyFont="1" applyFill="1" applyBorder="1" applyAlignment="1" applyProtection="1">
      <alignment horizontal="center" vertical="center" wrapText="1"/>
      <protection hidden="1"/>
    </xf>
    <xf numFmtId="0" fontId="65" fillId="7" borderId="25" xfId="1" applyFont="1" applyFill="1" applyBorder="1" applyAlignment="1" applyProtection="1">
      <alignment horizontal="center" vertical="center" wrapText="1"/>
      <protection locked="0"/>
    </xf>
    <xf numFmtId="0" fontId="2" fillId="7" borderId="26" xfId="1" applyFill="1" applyBorder="1" applyAlignment="1" applyProtection="1">
      <alignment horizontal="center" vertical="center" wrapText="1"/>
      <protection locked="0"/>
    </xf>
    <xf numFmtId="0" fontId="20" fillId="7" borderId="30" xfId="1" applyFont="1" applyFill="1" applyBorder="1" applyAlignment="1" applyProtection="1">
      <alignment horizontal="center" vertical="center" wrapText="1"/>
      <protection locked="0"/>
    </xf>
    <xf numFmtId="0" fontId="4" fillId="7" borderId="32" xfId="1" applyFont="1" applyFill="1" applyBorder="1" applyAlignment="1" applyProtection="1">
      <alignment horizontal="center" vertical="center" wrapText="1"/>
      <protection locked="0"/>
    </xf>
    <xf numFmtId="0" fontId="4" fillId="7" borderId="30" xfId="1" applyFont="1" applyFill="1" applyBorder="1" applyAlignment="1" applyProtection="1">
      <alignment horizontal="center" vertical="center" wrapText="1"/>
      <protection locked="0"/>
    </xf>
    <xf numFmtId="0" fontId="4" fillId="7" borderId="25" xfId="1" applyFont="1" applyFill="1" applyBorder="1" applyAlignment="1" applyProtection="1">
      <alignment horizontal="center" vertical="center" wrapText="1"/>
      <protection locked="0"/>
    </xf>
    <xf numFmtId="0" fontId="4" fillId="7" borderId="26" xfId="1" applyFont="1" applyFill="1" applyBorder="1" applyAlignment="1" applyProtection="1">
      <alignment horizontal="center" vertical="center" wrapText="1"/>
      <protection locked="0"/>
    </xf>
    <xf numFmtId="0" fontId="2" fillId="7" borderId="11" xfId="1" applyFont="1" applyFill="1" applyBorder="1" applyAlignment="1" applyProtection="1">
      <alignment horizontal="center" vertical="center" wrapText="1"/>
      <protection locked="0"/>
    </xf>
    <xf numFmtId="0" fontId="2" fillId="7" borderId="9" xfId="1" applyFill="1" applyBorder="1" applyProtection="1">
      <protection locked="0"/>
    </xf>
    <xf numFmtId="0" fontId="2" fillId="7" borderId="18" xfId="1" applyFont="1" applyFill="1" applyBorder="1" applyAlignment="1" applyProtection="1">
      <alignment horizontal="center" vertical="center" wrapText="1"/>
      <protection locked="0"/>
    </xf>
    <xf numFmtId="0" fontId="2" fillId="7" borderId="19" xfId="1" applyFill="1" applyBorder="1" applyProtection="1">
      <protection locked="0"/>
    </xf>
    <xf numFmtId="0" fontId="12" fillId="0" borderId="0" xfId="1" applyFont="1" applyBorder="1" applyAlignment="1" applyProtection="1">
      <alignment horizontal="center" vertical="center"/>
      <protection hidden="1"/>
    </xf>
    <xf numFmtId="0" fontId="3" fillId="5" borderId="20" xfId="1" applyFont="1" applyFill="1" applyBorder="1" applyAlignment="1" applyProtection="1">
      <alignment horizontal="center" vertical="center"/>
      <protection hidden="1"/>
    </xf>
    <xf numFmtId="0" fontId="3" fillId="5" borderId="41" xfId="1" applyFont="1" applyFill="1" applyBorder="1" applyAlignment="1" applyProtection="1">
      <alignment horizontal="center" vertical="center"/>
      <protection hidden="1"/>
    </xf>
    <xf numFmtId="0" fontId="37" fillId="6" borderId="41" xfId="1" applyFont="1" applyFill="1" applyBorder="1" applyAlignment="1" applyProtection="1">
      <alignment horizontal="center" vertical="center"/>
      <protection hidden="1"/>
    </xf>
    <xf numFmtId="0" fontId="37" fillId="6" borderId="33" xfId="1" applyFont="1" applyFill="1" applyBorder="1" applyAlignment="1" applyProtection="1">
      <alignment horizontal="center" vertical="center"/>
      <protection hidden="1"/>
    </xf>
    <xf numFmtId="0" fontId="1" fillId="7" borderId="25" xfId="1" applyFont="1" applyFill="1" applyBorder="1" applyAlignment="1" applyProtection="1">
      <alignment horizontal="center" vertical="center" wrapText="1"/>
      <protection locked="0"/>
    </xf>
    <xf numFmtId="0" fontId="1" fillId="7" borderId="15" xfId="1" applyFont="1" applyFill="1" applyBorder="1" applyAlignment="1" applyProtection="1">
      <alignment horizontal="center" vertical="center" wrapText="1"/>
      <protection locked="0"/>
    </xf>
    <xf numFmtId="0" fontId="1" fillId="7" borderId="26" xfId="1" applyFont="1" applyFill="1" applyBorder="1" applyAlignment="1" applyProtection="1">
      <alignment horizontal="center" vertical="center" wrapText="1"/>
      <protection locked="0"/>
    </xf>
    <xf numFmtId="164" fontId="3" fillId="7" borderId="17" xfId="1" applyNumberFormat="1" applyFont="1" applyFill="1" applyBorder="1" applyAlignment="1" applyProtection="1">
      <alignment horizontal="center" vertical="center"/>
      <protection locked="0"/>
    </xf>
    <xf numFmtId="164" fontId="3" fillId="7" borderId="7" xfId="1" applyNumberFormat="1" applyFont="1" applyFill="1" applyBorder="1" applyAlignment="1" applyProtection="1">
      <alignment horizontal="center" vertical="center"/>
      <protection locked="0"/>
    </xf>
    <xf numFmtId="0" fontId="3" fillId="0" borderId="7" xfId="1" applyFont="1" applyBorder="1" applyAlignment="1" applyProtection="1">
      <alignment vertical="center"/>
      <protection hidden="1"/>
    </xf>
    <xf numFmtId="0" fontId="3" fillId="0" borderId="10" xfId="1" applyFont="1" applyBorder="1" applyAlignment="1" applyProtection="1">
      <alignment vertical="center"/>
      <protection hidden="1"/>
    </xf>
    <xf numFmtId="164" fontId="7" fillId="3" borderId="17" xfId="1" applyNumberFormat="1" applyFont="1" applyFill="1" applyBorder="1" applyAlignment="1" applyProtection="1">
      <alignment horizontal="center" vertical="center"/>
      <protection hidden="1"/>
    </xf>
    <xf numFmtId="164" fontId="7" fillId="3" borderId="7" xfId="1" applyNumberFormat="1" applyFont="1" applyFill="1" applyBorder="1" applyAlignment="1" applyProtection="1">
      <alignment horizontal="center" vertical="center"/>
      <protection hidden="1"/>
    </xf>
    <xf numFmtId="0" fontId="7" fillId="3" borderId="7" xfId="1" applyFont="1" applyFill="1" applyBorder="1" applyAlignment="1" applyProtection="1">
      <alignment horizontal="left" vertical="center"/>
      <protection hidden="1"/>
    </xf>
    <xf numFmtId="0" fontId="7" fillId="3" borderId="10" xfId="1" applyFont="1" applyFill="1" applyBorder="1" applyAlignment="1" applyProtection="1">
      <alignment horizontal="left" vertical="center"/>
      <protection hidden="1"/>
    </xf>
    <xf numFmtId="0" fontId="32" fillId="0" borderId="0" xfId="1" applyFont="1" applyBorder="1" applyAlignment="1" applyProtection="1">
      <alignment horizontal="right" vertical="center"/>
      <protection hidden="1"/>
    </xf>
    <xf numFmtId="0" fontId="35" fillId="0" borderId="15" xfId="1" applyFont="1" applyBorder="1" applyAlignment="1" applyProtection="1">
      <alignment horizontal="right" vertical="center"/>
      <protection hidden="1"/>
    </xf>
    <xf numFmtId="0" fontId="36" fillId="0" borderId="15" xfId="1" applyFont="1" applyBorder="1" applyAlignment="1" applyProtection="1">
      <alignment horizontal="right" vertical="center"/>
      <protection hidden="1"/>
    </xf>
    <xf numFmtId="0" fontId="3" fillId="4" borderId="17" xfId="1" applyFont="1" applyFill="1" applyBorder="1" applyAlignment="1" applyProtection="1">
      <alignment horizontal="left" vertical="center"/>
      <protection hidden="1"/>
    </xf>
    <xf numFmtId="0" fontId="2" fillId="4" borderId="7" xfId="1" applyFill="1" applyBorder="1" applyAlignment="1" applyProtection="1">
      <alignment horizontal="left" vertical="center"/>
      <protection hidden="1"/>
    </xf>
    <xf numFmtId="0" fontId="2" fillId="4" borderId="10" xfId="1" applyFill="1" applyBorder="1" applyAlignment="1" applyProtection="1">
      <alignment horizontal="left" vertical="center"/>
      <protection hidden="1"/>
    </xf>
    <xf numFmtId="0" fontId="20" fillId="2" borderId="27" xfId="1" applyFont="1" applyFill="1" applyBorder="1" applyAlignment="1" applyProtection="1">
      <alignment horizontal="left" vertical="center" wrapText="1"/>
      <protection hidden="1"/>
    </xf>
    <xf numFmtId="0" fontId="2" fillId="0" borderId="29" xfId="1" applyBorder="1" applyAlignment="1" applyProtection="1">
      <alignment horizontal="left"/>
      <protection hidden="1"/>
    </xf>
    <xf numFmtId="0" fontId="20" fillId="2" borderId="30" xfId="1" applyFont="1" applyFill="1" applyBorder="1" applyAlignment="1" applyProtection="1">
      <alignment horizontal="left" vertical="center" wrapText="1"/>
      <protection hidden="1"/>
    </xf>
    <xf numFmtId="0" fontId="2" fillId="0" borderId="16" xfId="1" applyBorder="1" applyAlignment="1" applyProtection="1">
      <alignment horizontal="left"/>
      <protection hidden="1"/>
    </xf>
    <xf numFmtId="0" fontId="2" fillId="0" borderId="30" xfId="1" applyBorder="1" applyAlignment="1" applyProtection="1">
      <alignment horizontal="left"/>
      <protection hidden="1"/>
    </xf>
    <xf numFmtId="0" fontId="2" fillId="0" borderId="46" xfId="1" applyBorder="1" applyAlignment="1" applyProtection="1">
      <alignment horizontal="left"/>
      <protection hidden="1"/>
    </xf>
    <xf numFmtId="0" fontId="2" fillId="0" borderId="47" xfId="1" applyBorder="1" applyAlignment="1" applyProtection="1">
      <alignment horizontal="left"/>
      <protection hidden="1"/>
    </xf>
    <xf numFmtId="0" fontId="20" fillId="2" borderId="17" xfId="1" applyFont="1" applyFill="1" applyBorder="1" applyAlignment="1" applyProtection="1">
      <alignment horizontal="left" vertical="center" wrapText="1"/>
      <protection hidden="1"/>
    </xf>
    <xf numFmtId="0" fontId="2" fillId="0" borderId="61" xfId="1" applyBorder="1" applyAlignment="1" applyProtection="1">
      <alignment horizontal="left" vertical="center" wrapText="1"/>
      <protection hidden="1"/>
    </xf>
    <xf numFmtId="10" fontId="24" fillId="0" borderId="23" xfId="1" applyNumberFormat="1" applyFont="1" applyBorder="1" applyAlignment="1" applyProtection="1">
      <alignment horizontal="center" vertical="center"/>
      <protection hidden="1"/>
    </xf>
    <xf numFmtId="0" fontId="2" fillId="0" borderId="23" xfId="1" applyBorder="1" applyAlignment="1" applyProtection="1">
      <alignment horizontal="center" vertical="center"/>
      <protection hidden="1"/>
    </xf>
    <xf numFmtId="164" fontId="2" fillId="0" borderId="15" xfId="1" applyNumberFormat="1" applyFont="1" applyFill="1" applyBorder="1" applyAlignment="1" applyProtection="1">
      <alignment horizontal="center" vertical="center"/>
      <protection hidden="1"/>
    </xf>
    <xf numFmtId="0" fontId="2" fillId="0" borderId="15" xfId="1" applyFont="1" applyBorder="1" applyAlignment="1" applyProtection="1">
      <alignment horizontal="left" vertical="center"/>
      <protection hidden="1"/>
    </xf>
    <xf numFmtId="0" fontId="3" fillId="0" borderId="0" xfId="1" applyFont="1" applyBorder="1" applyAlignment="1" applyProtection="1">
      <alignment horizontal="center" vertical="center"/>
      <protection hidden="1"/>
    </xf>
    <xf numFmtId="0" fontId="26" fillId="0" borderId="0" xfId="1" applyFont="1" applyFill="1" applyBorder="1" applyAlignment="1" applyProtection="1">
      <alignment vertical="center"/>
      <protection hidden="1"/>
    </xf>
    <xf numFmtId="0" fontId="26" fillId="0" borderId="0" xfId="1" applyFont="1" applyAlignment="1" applyProtection="1">
      <alignment vertical="center"/>
      <protection hidden="1"/>
    </xf>
    <xf numFmtId="0" fontId="26" fillId="0" borderId="0" xfId="1" applyFont="1" applyBorder="1" applyAlignment="1" applyProtection="1">
      <alignment horizontal="center" vertical="center"/>
      <protection hidden="1"/>
    </xf>
    <xf numFmtId="0" fontId="26" fillId="0" borderId="0" xfId="1" applyFont="1" applyAlignment="1" applyProtection="1">
      <alignment horizontal="center" vertical="center"/>
      <protection hidden="1"/>
    </xf>
    <xf numFmtId="0" fontId="29" fillId="0" borderId="0" xfId="1" applyFont="1" applyBorder="1" applyAlignment="1" applyProtection="1">
      <alignment horizontal="center" vertical="center"/>
      <protection hidden="1"/>
    </xf>
    <xf numFmtId="0" fontId="30" fillId="0" borderId="0" xfId="1" applyFont="1" applyBorder="1" applyAlignment="1" applyProtection="1">
      <alignment horizontal="center" vertical="center" wrapText="1"/>
      <protection hidden="1"/>
    </xf>
    <xf numFmtId="0" fontId="26" fillId="0" borderId="30" xfId="1" applyFont="1" applyBorder="1" applyAlignment="1" applyProtection="1">
      <alignment vertical="center"/>
      <protection hidden="1"/>
    </xf>
    <xf numFmtId="0" fontId="26" fillId="0" borderId="16" xfId="1" applyFont="1" applyBorder="1" applyAlignment="1" applyProtection="1">
      <alignment vertical="center"/>
      <protection hidden="1"/>
    </xf>
    <xf numFmtId="0" fontId="26" fillId="0" borderId="25" xfId="1" applyFont="1" applyBorder="1" applyAlignment="1" applyProtection="1">
      <alignment vertical="center"/>
      <protection hidden="1"/>
    </xf>
    <xf numFmtId="0" fontId="26" fillId="0" borderId="31" xfId="1" applyFont="1" applyBorder="1" applyAlignment="1" applyProtection="1">
      <alignment vertical="center"/>
      <protection hidden="1"/>
    </xf>
    <xf numFmtId="0" fontId="26" fillId="0" borderId="30" xfId="1" applyFont="1" applyBorder="1" applyAlignment="1" applyProtection="1">
      <alignment horizontal="left" vertical="center"/>
      <protection hidden="1"/>
    </xf>
    <xf numFmtId="0" fontId="2" fillId="0" borderId="16" xfId="1" applyBorder="1" applyAlignment="1" applyProtection="1">
      <alignment horizontal="left" vertical="center"/>
      <protection hidden="1"/>
    </xf>
    <xf numFmtId="0" fontId="2" fillId="0" borderId="30" xfId="1" applyBorder="1" applyAlignment="1" applyProtection="1">
      <alignment horizontal="left" vertical="center"/>
      <protection hidden="1"/>
    </xf>
    <xf numFmtId="0" fontId="2" fillId="0" borderId="25" xfId="1" applyBorder="1" applyAlignment="1" applyProtection="1">
      <alignment horizontal="left" vertical="center"/>
      <protection hidden="1"/>
    </xf>
    <xf numFmtId="0" fontId="2" fillId="0" borderId="31" xfId="1" applyBorder="1" applyAlignment="1" applyProtection="1">
      <alignment horizontal="left" vertical="center"/>
      <protection hidden="1"/>
    </xf>
    <xf numFmtId="0" fontId="2" fillId="7" borderId="27" xfId="0" applyFont="1" applyFill="1" applyBorder="1" applyAlignment="1" applyProtection="1">
      <alignment horizontal="center" vertical="center" wrapText="1"/>
      <protection locked="0"/>
    </xf>
    <xf numFmtId="0" fontId="2" fillId="7" borderId="24" xfId="0" applyFont="1" applyFill="1" applyBorder="1" applyAlignment="1" applyProtection="1">
      <alignment horizontal="center" vertical="center" wrapText="1"/>
      <protection locked="0"/>
    </xf>
    <xf numFmtId="0" fontId="2" fillId="7" borderId="30" xfId="0" applyFont="1" applyFill="1" applyBorder="1" applyAlignment="1" applyProtection="1">
      <alignment horizontal="center" vertical="center" wrapText="1"/>
      <protection locked="0"/>
    </xf>
    <xf numFmtId="0" fontId="2" fillId="7" borderId="32" xfId="0" applyFont="1" applyFill="1" applyBorder="1" applyAlignment="1" applyProtection="1">
      <alignment horizontal="center" vertical="center" wrapText="1"/>
      <protection locked="0"/>
    </xf>
    <xf numFmtId="0" fontId="2" fillId="7" borderId="25" xfId="0" applyFont="1" applyFill="1" applyBorder="1" applyAlignment="1" applyProtection="1">
      <alignment horizontal="center" vertical="center" wrapText="1"/>
      <protection locked="0"/>
    </xf>
    <xf numFmtId="0" fontId="2" fillId="7" borderId="26" xfId="0" applyFont="1" applyFill="1" applyBorder="1" applyAlignment="1" applyProtection="1">
      <alignment horizontal="center" vertical="center" wrapText="1"/>
      <protection locked="0"/>
    </xf>
    <xf numFmtId="0" fontId="3" fillId="4" borderId="17" xfId="0" applyFont="1" applyFill="1" applyBorder="1" applyAlignment="1" applyProtection="1">
      <alignment horizontal="center" vertical="center" wrapText="1"/>
      <protection hidden="1"/>
    </xf>
    <xf numFmtId="0" fontId="2" fillId="4" borderId="10" xfId="0" applyFont="1" applyFill="1" applyBorder="1" applyAlignment="1" applyProtection="1">
      <alignment horizontal="center" vertical="center" wrapText="1"/>
      <protection hidden="1"/>
    </xf>
    <xf numFmtId="0" fontId="3" fillId="4" borderId="10" xfId="0" applyFont="1" applyFill="1" applyBorder="1" applyAlignment="1" applyProtection="1">
      <alignment horizontal="center" vertical="center" wrapText="1"/>
      <protection hidden="1"/>
    </xf>
    <xf numFmtId="0" fontId="0" fillId="7" borderId="25" xfId="0" applyFill="1" applyBorder="1" applyAlignment="1" applyProtection="1">
      <alignment horizontal="center" vertical="center" wrapText="1"/>
      <protection locked="0"/>
    </xf>
    <xf numFmtId="0" fontId="0" fillId="7" borderId="26" xfId="0" applyFill="1" applyBorder="1" applyAlignment="1" applyProtection="1">
      <alignment horizontal="center" vertical="center" wrapText="1"/>
      <protection locked="0"/>
    </xf>
    <xf numFmtId="0" fontId="4" fillId="7" borderId="30" xfId="0" applyFont="1" applyFill="1" applyBorder="1" applyAlignment="1" applyProtection="1">
      <alignment horizontal="center" vertical="center" wrapText="1"/>
      <protection locked="0"/>
    </xf>
    <xf numFmtId="0" fontId="4" fillId="7" borderId="32" xfId="0" applyFont="1" applyFill="1" applyBorder="1" applyAlignment="1" applyProtection="1">
      <alignment horizontal="center" vertical="center" wrapText="1"/>
      <protection locked="0"/>
    </xf>
    <xf numFmtId="0" fontId="4" fillId="7" borderId="25" xfId="0" applyFont="1" applyFill="1" applyBorder="1" applyAlignment="1" applyProtection="1">
      <alignment horizontal="center" vertical="center" wrapText="1"/>
      <protection locked="0"/>
    </xf>
    <xf numFmtId="0" fontId="4" fillId="7" borderId="26" xfId="0" applyFont="1" applyFill="1" applyBorder="1" applyAlignment="1" applyProtection="1">
      <alignment horizontal="center" vertical="center" wrapText="1"/>
      <protection locked="0"/>
    </xf>
    <xf numFmtId="0" fontId="26" fillId="0" borderId="0" xfId="0" applyFont="1" applyBorder="1" applyAlignment="1" applyProtection="1">
      <alignment horizontal="center" vertical="center"/>
      <protection hidden="1"/>
    </xf>
    <xf numFmtId="0" fontId="26" fillId="0" borderId="0" xfId="0" applyFont="1" applyAlignment="1" applyProtection="1">
      <alignment horizontal="center" vertical="center"/>
      <protection hidden="1"/>
    </xf>
    <xf numFmtId="0" fontId="26" fillId="0" borderId="0" xfId="0" applyFont="1" applyFill="1" applyBorder="1" applyAlignment="1" applyProtection="1">
      <alignment vertical="center"/>
      <protection hidden="1"/>
    </xf>
    <xf numFmtId="0" fontId="26" fillId="0" borderId="0" xfId="0" applyFont="1" applyAlignment="1" applyProtection="1">
      <alignment vertical="center"/>
      <protection hidden="1"/>
    </xf>
    <xf numFmtId="0" fontId="3" fillId="4" borderId="17" xfId="0" applyFont="1" applyFill="1" applyBorder="1" applyAlignment="1" applyProtection="1">
      <alignment horizontal="left" vertical="center"/>
      <protection hidden="1"/>
    </xf>
    <xf numFmtId="0" fontId="0" fillId="4" borderId="7" xfId="0" applyFill="1" applyBorder="1" applyAlignment="1" applyProtection="1">
      <alignment horizontal="left" vertical="center"/>
      <protection hidden="1"/>
    </xf>
    <xf numFmtId="0" fontId="0" fillId="4" borderId="10" xfId="0" applyFill="1" applyBorder="1" applyAlignment="1" applyProtection="1">
      <alignment horizontal="left" vertical="center"/>
      <protection hidden="1"/>
    </xf>
    <xf numFmtId="0" fontId="30" fillId="0" borderId="0" xfId="0" applyFont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29" fillId="0" borderId="0" xfId="0" applyFont="1" applyBorder="1" applyAlignment="1" applyProtection="1">
      <alignment horizontal="center" vertical="center"/>
      <protection hidden="1"/>
    </xf>
    <xf numFmtId="0" fontId="7" fillId="3" borderId="7" xfId="0" applyFont="1" applyFill="1" applyBorder="1" applyAlignment="1" applyProtection="1">
      <alignment horizontal="center" vertical="center"/>
      <protection hidden="1"/>
    </xf>
    <xf numFmtId="0" fontId="7" fillId="3" borderId="10" xfId="0" applyFont="1" applyFill="1" applyBorder="1" applyAlignment="1" applyProtection="1">
      <alignment horizontal="center" vertical="center"/>
      <protection hidden="1"/>
    </xf>
    <xf numFmtId="0" fontId="32" fillId="0" borderId="0" xfId="0" applyFont="1" applyBorder="1" applyAlignment="1" applyProtection="1">
      <alignment horizontal="right" vertical="center"/>
      <protection hidden="1"/>
    </xf>
    <xf numFmtId="0" fontId="20" fillId="2" borderId="27" xfId="0" applyFont="1" applyFill="1" applyBorder="1" applyAlignment="1" applyProtection="1">
      <alignment horizontal="left" vertical="center" wrapText="1"/>
      <protection hidden="1"/>
    </xf>
    <xf numFmtId="0" fontId="0" fillId="0" borderId="29" xfId="0" applyBorder="1" applyAlignment="1" applyProtection="1">
      <alignment horizontal="left" vertical="center" wrapText="1"/>
      <protection hidden="1"/>
    </xf>
    <xf numFmtId="0" fontId="0" fillId="0" borderId="25" xfId="0" applyBorder="1" applyAlignment="1" applyProtection="1">
      <alignment horizontal="left" vertical="center" wrapText="1"/>
      <protection hidden="1"/>
    </xf>
    <xf numFmtId="0" fontId="0" fillId="0" borderId="31" xfId="0" applyBorder="1" applyAlignment="1" applyProtection="1">
      <alignment horizontal="left" vertical="center" wrapText="1"/>
      <protection hidden="1"/>
    </xf>
    <xf numFmtId="10" fontId="24" fillId="0" borderId="0" xfId="0" applyNumberFormat="1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0" fillId="0" borderId="29" xfId="0" applyBorder="1" applyAlignment="1" applyProtection="1">
      <alignment horizontal="left"/>
      <protection hidden="1"/>
    </xf>
    <xf numFmtId="0" fontId="0" fillId="0" borderId="30" xfId="0" applyBorder="1" applyAlignment="1" applyProtection="1">
      <alignment horizontal="left"/>
      <protection hidden="1"/>
    </xf>
    <xf numFmtId="0" fontId="0" fillId="0" borderId="16" xfId="0" applyBorder="1" applyAlignment="1" applyProtection="1">
      <alignment horizontal="left"/>
      <protection hidden="1"/>
    </xf>
    <xf numFmtId="9" fontId="14" fillId="3" borderId="44" xfId="0" applyNumberFormat="1" applyFont="1" applyFill="1" applyBorder="1" applyAlignment="1" applyProtection="1">
      <alignment horizontal="right" vertical="center"/>
      <protection hidden="1"/>
    </xf>
    <xf numFmtId="9" fontId="14" fillId="3" borderId="45" xfId="0" applyNumberFormat="1" applyFont="1" applyFill="1" applyBorder="1" applyAlignment="1" applyProtection="1">
      <alignment horizontal="right" vertical="center"/>
      <protection hidden="1"/>
    </xf>
    <xf numFmtId="164" fontId="2" fillId="0" borderId="15" xfId="0" applyNumberFormat="1" applyFont="1" applyFill="1" applyBorder="1" applyAlignment="1" applyProtection="1">
      <alignment horizontal="center" vertical="center"/>
      <protection hidden="1"/>
    </xf>
    <xf numFmtId="0" fontId="2" fillId="0" borderId="15" xfId="0" applyFont="1" applyBorder="1" applyAlignment="1" applyProtection="1">
      <alignment horizontal="left" vertical="center"/>
      <protection hidden="1"/>
    </xf>
    <xf numFmtId="0" fontId="2" fillId="7" borderId="18" xfId="0" applyFont="1" applyFill="1" applyBorder="1" applyAlignment="1" applyProtection="1">
      <alignment horizontal="center" vertical="center" wrapText="1"/>
      <protection locked="0"/>
    </xf>
    <xf numFmtId="0" fontId="0" fillId="7" borderId="19" xfId="0" applyFill="1" applyBorder="1" applyProtection="1">
      <protection locked="0"/>
    </xf>
    <xf numFmtId="0" fontId="2" fillId="7" borderId="11" xfId="0" applyFont="1" applyFill="1" applyBorder="1" applyAlignment="1" applyProtection="1">
      <alignment horizontal="center" vertical="center" wrapText="1"/>
      <protection locked="0"/>
    </xf>
    <xf numFmtId="0" fontId="0" fillId="7" borderId="9" xfId="0" applyFill="1" applyBorder="1" applyProtection="1">
      <protection locked="0"/>
    </xf>
    <xf numFmtId="0" fontId="3" fillId="0" borderId="7" xfId="0" applyFont="1" applyBorder="1" applyAlignment="1" applyProtection="1">
      <alignment horizontal="left" vertical="center"/>
      <protection hidden="1"/>
    </xf>
    <xf numFmtId="0" fontId="3" fillId="0" borderId="10" xfId="0" applyFont="1" applyBorder="1" applyAlignment="1" applyProtection="1">
      <alignment horizontal="left" vertical="center"/>
      <protection hidden="1"/>
    </xf>
    <xf numFmtId="164" fontId="3" fillId="7" borderId="17" xfId="0" applyNumberFormat="1" applyFont="1" applyFill="1" applyBorder="1" applyAlignment="1" applyProtection="1">
      <alignment horizontal="center" vertical="center"/>
      <protection locked="0"/>
    </xf>
    <xf numFmtId="164" fontId="3" fillId="7" borderId="7" xfId="0" applyNumberFormat="1" applyFont="1" applyFill="1" applyBorder="1" applyAlignment="1" applyProtection="1">
      <alignment horizontal="center" vertical="center"/>
      <protection locked="0"/>
    </xf>
    <xf numFmtId="0" fontId="37" fillId="6" borderId="50" xfId="0" applyFont="1" applyFill="1" applyBorder="1" applyAlignment="1" applyProtection="1">
      <alignment horizontal="center" vertical="center"/>
      <protection hidden="1"/>
    </xf>
    <xf numFmtId="0" fontId="37" fillId="6" borderId="41" xfId="0" applyFont="1" applyFill="1" applyBorder="1" applyAlignment="1" applyProtection="1">
      <alignment horizontal="center" vertical="center"/>
      <protection hidden="1"/>
    </xf>
    <xf numFmtId="0" fontId="37" fillId="6" borderId="33" xfId="0" applyFont="1" applyFill="1" applyBorder="1" applyAlignment="1" applyProtection="1">
      <alignment horizontal="center" vertical="center"/>
      <protection hidden="1"/>
    </xf>
    <xf numFmtId="164" fontId="7" fillId="3" borderId="17" xfId="0" applyNumberFormat="1" applyFont="1" applyFill="1" applyBorder="1" applyAlignment="1" applyProtection="1">
      <alignment horizontal="center" vertical="center"/>
      <protection hidden="1"/>
    </xf>
    <xf numFmtId="164" fontId="7" fillId="3" borderId="7" xfId="0" applyNumberFormat="1" applyFont="1" applyFill="1" applyBorder="1" applyAlignment="1" applyProtection="1">
      <alignment horizontal="center" vertical="center"/>
      <protection hidden="1"/>
    </xf>
    <xf numFmtId="0" fontId="1" fillId="7" borderId="25" xfId="0" applyFont="1" applyFill="1" applyBorder="1" applyAlignment="1" applyProtection="1">
      <alignment horizontal="center" vertical="center" wrapText="1"/>
      <protection locked="0"/>
    </xf>
    <xf numFmtId="0" fontId="1" fillId="7" borderId="15" xfId="0" applyFont="1" applyFill="1" applyBorder="1" applyAlignment="1" applyProtection="1">
      <alignment horizontal="center" vertical="center" wrapText="1"/>
      <protection locked="0"/>
    </xf>
    <xf numFmtId="0" fontId="1" fillId="7" borderId="26" xfId="0" applyFont="1" applyFill="1" applyBorder="1" applyAlignment="1" applyProtection="1">
      <alignment horizontal="center" vertical="center" wrapText="1"/>
      <protection locked="0"/>
    </xf>
    <xf numFmtId="0" fontId="35" fillId="0" borderId="15" xfId="0" applyFont="1" applyBorder="1" applyAlignment="1" applyProtection="1">
      <alignment horizontal="right" vertical="center"/>
      <protection hidden="1"/>
    </xf>
    <xf numFmtId="0" fontId="36" fillId="0" borderId="15" xfId="0" applyFont="1" applyBorder="1" applyAlignment="1" applyProtection="1">
      <alignment horizontal="right" vertical="center"/>
      <protection hidden="1"/>
    </xf>
    <xf numFmtId="0" fontId="3" fillId="5" borderId="20" xfId="0" applyFont="1" applyFill="1" applyBorder="1" applyAlignment="1" applyProtection="1">
      <alignment horizontal="center" vertical="center"/>
      <protection hidden="1"/>
    </xf>
    <xf numFmtId="0" fontId="3" fillId="5" borderId="41" xfId="0" applyFont="1" applyFill="1" applyBorder="1" applyAlignment="1" applyProtection="1">
      <alignment horizontal="center" vertical="center"/>
      <protection hidden="1"/>
    </xf>
    <xf numFmtId="0" fontId="26" fillId="0" borderId="27" xfId="0" applyFont="1" applyBorder="1" applyAlignment="1" applyProtection="1">
      <alignment horizontal="left" vertical="center" wrapText="1"/>
      <protection hidden="1"/>
    </xf>
    <xf numFmtId="0" fontId="0" fillId="0" borderId="29" xfId="0" applyBorder="1" applyAlignment="1" applyProtection="1">
      <alignment horizontal="left" vertical="center"/>
      <protection hidden="1"/>
    </xf>
    <xf numFmtId="0" fontId="26" fillId="0" borderId="30" xfId="0" applyFont="1" applyBorder="1" applyAlignment="1" applyProtection="1">
      <alignment horizontal="left" vertical="center" wrapText="1"/>
      <protection hidden="1"/>
    </xf>
    <xf numFmtId="0" fontId="0" fillId="0" borderId="16" xfId="0" applyBorder="1" applyAlignment="1" applyProtection="1">
      <alignment horizontal="left" vertical="center"/>
      <protection hidden="1"/>
    </xf>
    <xf numFmtId="0" fontId="0" fillId="0" borderId="30" xfId="0" applyBorder="1" applyAlignment="1" applyProtection="1">
      <alignment horizontal="left" vertical="center"/>
      <protection hidden="1"/>
    </xf>
    <xf numFmtId="0" fontId="26" fillId="0" borderId="27" xfId="0" applyFont="1" applyBorder="1" applyAlignment="1" applyProtection="1">
      <alignment vertical="center"/>
      <protection hidden="1"/>
    </xf>
    <xf numFmtId="0" fontId="3" fillId="4" borderId="27" xfId="0" applyFont="1" applyFill="1" applyBorder="1" applyAlignment="1" applyProtection="1">
      <alignment horizontal="left" vertical="center"/>
      <protection hidden="1"/>
    </xf>
    <xf numFmtId="0" fontId="0" fillId="4" borderId="23" xfId="0" applyFill="1" applyBorder="1" applyAlignment="1" applyProtection="1">
      <alignment horizontal="left" vertical="center"/>
      <protection hidden="1"/>
    </xf>
    <xf numFmtId="0" fontId="0" fillId="4" borderId="24" xfId="0" applyFill="1" applyBorder="1" applyAlignment="1" applyProtection="1">
      <alignment horizontal="left" vertical="center"/>
      <protection hidden="1"/>
    </xf>
    <xf numFmtId="0" fontId="41" fillId="4" borderId="44" xfId="0" applyFont="1" applyFill="1" applyBorder="1" applyAlignment="1" applyProtection="1">
      <alignment horizontal="right" vertical="center"/>
      <protection hidden="1"/>
    </xf>
    <xf numFmtId="0" fontId="41" fillId="4" borderId="45" xfId="0" applyFont="1" applyFill="1" applyBorder="1" applyAlignment="1" applyProtection="1">
      <alignment horizontal="right" vertical="center"/>
      <protection hidden="1"/>
    </xf>
    <xf numFmtId="0" fontId="41" fillId="4" borderId="9" xfId="0" applyFont="1" applyFill="1" applyBorder="1" applyAlignment="1" applyProtection="1">
      <alignment horizontal="right" vertical="center"/>
      <protection hidden="1"/>
    </xf>
    <xf numFmtId="0" fontId="0" fillId="0" borderId="46" xfId="0" applyBorder="1" applyAlignment="1" applyProtection="1">
      <alignment horizontal="left"/>
      <protection hidden="1"/>
    </xf>
    <xf numFmtId="0" fontId="0" fillId="0" borderId="47" xfId="0" applyBorder="1" applyAlignment="1" applyProtection="1">
      <alignment horizontal="left"/>
      <protection hidden="1"/>
    </xf>
    <xf numFmtId="0" fontId="20" fillId="2" borderId="48" xfId="0" applyFont="1" applyFill="1" applyBorder="1" applyAlignment="1" applyProtection="1">
      <alignment horizontal="left" vertical="center" wrapText="1"/>
      <protection hidden="1"/>
    </xf>
    <xf numFmtId="0" fontId="0" fillId="0" borderId="49" xfId="0" applyBorder="1" applyAlignment="1" applyProtection="1">
      <alignment horizontal="left" vertical="center" wrapText="1"/>
      <protection hidden="1"/>
    </xf>
    <xf numFmtId="0" fontId="20" fillId="2" borderId="30" xfId="0" applyFont="1" applyFill="1" applyBorder="1" applyAlignment="1" applyProtection="1">
      <alignment horizontal="left" vertical="center" wrapText="1"/>
      <protection hidden="1"/>
    </xf>
    <xf numFmtId="0" fontId="0" fillId="0" borderId="16" xfId="0" applyBorder="1" applyAlignment="1" applyProtection="1">
      <alignment horizontal="left" vertical="center" wrapText="1"/>
      <protection hidden="1"/>
    </xf>
    <xf numFmtId="0" fontId="0" fillId="0" borderId="30" xfId="0" applyBorder="1" applyAlignment="1" applyProtection="1">
      <alignment horizontal="left" vertical="center" wrapText="1"/>
      <protection hidden="1"/>
    </xf>
    <xf numFmtId="0" fontId="4" fillId="2" borderId="27" xfId="0" applyFont="1" applyFill="1" applyBorder="1" applyAlignment="1" applyProtection="1">
      <alignment horizontal="left" vertical="center" wrapText="1"/>
      <protection hidden="1"/>
    </xf>
    <xf numFmtId="0" fontId="2" fillId="0" borderId="29" xfId="0" applyFont="1" applyBorder="1" applyAlignment="1" applyProtection="1">
      <alignment horizontal="left" vertical="center" wrapText="1"/>
      <protection hidden="1"/>
    </xf>
    <xf numFmtId="0" fontId="2" fillId="0" borderId="46" xfId="0" applyFont="1" applyBorder="1" applyAlignment="1" applyProtection="1">
      <alignment horizontal="left" vertical="center" wrapText="1"/>
      <protection hidden="1"/>
    </xf>
    <xf numFmtId="0" fontId="2" fillId="0" borderId="47" xfId="0" applyFont="1" applyBorder="1" applyAlignment="1" applyProtection="1">
      <alignment horizontal="left" vertical="center" wrapText="1"/>
      <protection hidden="1"/>
    </xf>
    <xf numFmtId="0" fontId="12" fillId="0" borderId="25" xfId="0" applyFont="1" applyBorder="1" applyAlignment="1" applyProtection="1">
      <alignment horizontal="left" vertical="center" wrapText="1"/>
      <protection hidden="1"/>
    </xf>
    <xf numFmtId="0" fontId="12" fillId="0" borderId="31" xfId="0" applyFont="1" applyBorder="1" applyAlignment="1" applyProtection="1">
      <alignment horizontal="left" vertical="center" wrapText="1"/>
      <protection hidden="1"/>
    </xf>
    <xf numFmtId="10" fontId="24" fillId="0" borderId="23" xfId="0" applyNumberFormat="1" applyFont="1" applyBorder="1" applyAlignment="1" applyProtection="1">
      <alignment horizontal="center" vertical="center"/>
      <protection hidden="1"/>
    </xf>
    <xf numFmtId="0" fontId="0" fillId="0" borderId="23" xfId="0" applyBorder="1" applyAlignment="1" applyProtection="1">
      <alignment horizontal="center" vertical="center"/>
      <protection hidden="1"/>
    </xf>
    <xf numFmtId="0" fontId="12" fillId="0" borderId="29" xfId="0" applyFont="1" applyBorder="1" applyAlignment="1" applyProtection="1">
      <alignment vertical="center"/>
      <protection hidden="1"/>
    </xf>
    <xf numFmtId="0" fontId="26" fillId="0" borderId="30" xfId="0" applyFont="1" applyBorder="1" applyAlignment="1" applyProtection="1">
      <alignment vertical="center"/>
      <protection hidden="1"/>
    </xf>
    <xf numFmtId="0" fontId="12" fillId="0" borderId="0" xfId="0" applyFont="1" applyBorder="1" applyAlignment="1" applyProtection="1">
      <alignment vertical="center"/>
      <protection hidden="1"/>
    </xf>
    <xf numFmtId="0" fontId="12" fillId="0" borderId="30" xfId="0" applyFont="1" applyBorder="1" applyAlignment="1" applyProtection="1">
      <alignment vertical="center"/>
      <protection hidden="1"/>
    </xf>
    <xf numFmtId="0" fontId="12" fillId="0" borderId="16" xfId="0" applyFont="1" applyBorder="1" applyAlignment="1" applyProtection="1">
      <alignment vertical="center"/>
      <protection hidden="1"/>
    </xf>
    <xf numFmtId="0" fontId="12" fillId="0" borderId="25" xfId="0" applyFont="1" applyBorder="1" applyAlignment="1" applyProtection="1">
      <alignment vertical="center"/>
      <protection hidden="1"/>
    </xf>
    <xf numFmtId="0" fontId="12" fillId="0" borderId="31" xfId="0" applyFont="1" applyBorder="1" applyAlignment="1" applyProtection="1">
      <alignment vertical="center"/>
      <protection hidden="1"/>
    </xf>
    <xf numFmtId="0" fontId="3" fillId="4" borderId="30" xfId="0" applyFont="1" applyFill="1" applyBorder="1" applyAlignment="1" applyProtection="1">
      <alignment horizontal="left" vertical="center"/>
      <protection hidden="1"/>
    </xf>
    <xf numFmtId="0" fontId="0" fillId="4" borderId="0" xfId="0" applyFill="1" applyBorder="1" applyAlignment="1" applyProtection="1">
      <alignment horizontal="left" vertical="center"/>
      <protection hidden="1"/>
    </xf>
    <xf numFmtId="0" fontId="0" fillId="4" borderId="32" xfId="0" applyFill="1" applyBorder="1" applyAlignment="1" applyProtection="1">
      <alignment horizontal="left" vertical="center"/>
      <protection hidden="1"/>
    </xf>
    <xf numFmtId="0" fontId="0" fillId="0" borderId="29" xfId="0" applyBorder="1" applyAlignment="1" applyProtection="1">
      <alignment vertical="center"/>
      <protection hidden="1"/>
    </xf>
    <xf numFmtId="0" fontId="0" fillId="0" borderId="30" xfId="0" applyBorder="1" applyAlignment="1" applyProtection="1">
      <alignment vertical="center"/>
      <protection hidden="1"/>
    </xf>
    <xf numFmtId="0" fontId="0" fillId="0" borderId="16" xfId="0" applyBorder="1" applyAlignment="1" applyProtection="1">
      <alignment vertical="center"/>
      <protection hidden="1"/>
    </xf>
    <xf numFmtId="0" fontId="0" fillId="0" borderId="25" xfId="0" applyBorder="1" applyAlignment="1" applyProtection="1">
      <alignment vertical="center"/>
      <protection hidden="1"/>
    </xf>
    <xf numFmtId="0" fontId="0" fillId="0" borderId="31" xfId="0" applyBorder="1" applyAlignment="1" applyProtection="1">
      <alignment vertical="center"/>
      <protection hidden="1"/>
    </xf>
    <xf numFmtId="0" fontId="2" fillId="7" borderId="25" xfId="1" applyFill="1" applyBorder="1" applyAlignment="1" applyProtection="1">
      <alignment horizontal="center" vertical="center" wrapText="1"/>
      <protection locked="0"/>
    </xf>
    <xf numFmtId="0" fontId="41" fillId="4" borderId="44" xfId="1" applyFont="1" applyFill="1" applyBorder="1" applyAlignment="1" applyProtection="1">
      <alignment horizontal="right" vertical="center"/>
      <protection hidden="1"/>
    </xf>
    <xf numFmtId="0" fontId="41" fillId="4" borderId="45" xfId="1" applyFont="1" applyFill="1" applyBorder="1" applyAlignment="1" applyProtection="1">
      <alignment horizontal="right" vertical="center"/>
      <protection hidden="1"/>
    </xf>
    <xf numFmtId="0" fontId="41" fillId="4" borderId="9" xfId="1" applyFont="1" applyFill="1" applyBorder="1" applyAlignment="1" applyProtection="1">
      <alignment horizontal="right" vertical="center"/>
      <protection hidden="1"/>
    </xf>
    <xf numFmtId="0" fontId="20" fillId="2" borderId="48" xfId="1" applyFont="1" applyFill="1" applyBorder="1" applyAlignment="1" applyProtection="1">
      <alignment horizontal="left" vertical="center" wrapText="1"/>
      <protection hidden="1"/>
    </xf>
    <xf numFmtId="0" fontId="20" fillId="2" borderId="49" xfId="1" applyFont="1" applyFill="1" applyBorder="1" applyAlignment="1" applyProtection="1">
      <alignment horizontal="left" vertical="center" wrapText="1"/>
      <protection hidden="1"/>
    </xf>
    <xf numFmtId="0" fontId="20" fillId="2" borderId="16" xfId="1" applyFont="1" applyFill="1" applyBorder="1" applyAlignment="1" applyProtection="1">
      <alignment horizontal="left" vertical="center" wrapText="1"/>
      <protection hidden="1"/>
    </xf>
    <xf numFmtId="0" fontId="2" fillId="0" borderId="29" xfId="1" applyBorder="1" applyAlignment="1" applyProtection="1">
      <alignment horizontal="left" vertical="center" wrapText="1"/>
      <protection hidden="1"/>
    </xf>
    <xf numFmtId="0" fontId="2" fillId="0" borderId="16" xfId="1" applyBorder="1" applyAlignment="1" applyProtection="1">
      <alignment horizontal="left" vertical="center" wrapText="1"/>
      <protection hidden="1"/>
    </xf>
    <xf numFmtId="0" fontId="20" fillId="2" borderId="25" xfId="1" applyFont="1" applyFill="1" applyBorder="1" applyAlignment="1" applyProtection="1">
      <alignment horizontal="left" vertical="center" wrapText="1"/>
      <protection hidden="1"/>
    </xf>
    <xf numFmtId="0" fontId="2" fillId="0" borderId="31" xfId="1" applyBorder="1" applyAlignment="1" applyProtection="1">
      <alignment horizontal="left" vertical="center" wrapText="1"/>
      <protection hidden="1"/>
    </xf>
    <xf numFmtId="0" fontId="3" fillId="0" borderId="7" xfId="1" applyFont="1" applyBorder="1" applyAlignment="1" applyProtection="1">
      <alignment horizontal="left" vertical="center"/>
      <protection hidden="1"/>
    </xf>
    <xf numFmtId="0" fontId="3" fillId="0" borderId="10" xfId="1" applyFont="1" applyBorder="1" applyAlignment="1" applyProtection="1">
      <alignment horizontal="left" vertical="center"/>
      <protection hidden="1"/>
    </xf>
    <xf numFmtId="0" fontId="7" fillId="3" borderId="7" xfId="1" applyFont="1" applyFill="1" applyBorder="1" applyAlignment="1" applyProtection="1">
      <alignment horizontal="center" vertical="center"/>
      <protection hidden="1"/>
    </xf>
    <xf numFmtId="0" fontId="7" fillId="3" borderId="10" xfId="1" applyFont="1" applyFill="1" applyBorder="1" applyAlignment="1" applyProtection="1">
      <alignment horizontal="center" vertical="center"/>
      <protection hidden="1"/>
    </xf>
    <xf numFmtId="0" fontId="37" fillId="6" borderId="50" xfId="1" applyFont="1" applyFill="1" applyBorder="1" applyAlignment="1" applyProtection="1">
      <alignment horizontal="center" vertical="center"/>
      <protection hidden="1"/>
    </xf>
    <xf numFmtId="0" fontId="3" fillId="4" borderId="27" xfId="1" applyFont="1" applyFill="1" applyBorder="1" applyAlignment="1" applyProtection="1">
      <alignment horizontal="left" vertical="center"/>
      <protection hidden="1"/>
    </xf>
    <xf numFmtId="0" fontId="2" fillId="4" borderId="23" xfId="1" applyFill="1" applyBorder="1" applyAlignment="1" applyProtection="1">
      <alignment horizontal="left" vertical="center"/>
      <protection hidden="1"/>
    </xf>
    <xf numFmtId="0" fontId="2" fillId="4" borderId="24" xfId="1" applyFill="1" applyBorder="1" applyAlignment="1" applyProtection="1">
      <alignment horizontal="left" vertical="center"/>
      <protection hidden="1"/>
    </xf>
    <xf numFmtId="0" fontId="2" fillId="7" borderId="27" xfId="1" applyFill="1" applyBorder="1" applyAlignment="1" applyProtection="1">
      <alignment horizontal="center" vertical="center" wrapText="1"/>
      <protection locked="0"/>
    </xf>
    <xf numFmtId="0" fontId="2" fillId="7" borderId="24" xfId="1" applyFill="1" applyBorder="1" applyAlignment="1" applyProtection="1">
      <alignment horizontal="center" vertical="center" wrapText="1"/>
      <protection locked="0"/>
    </xf>
    <xf numFmtId="0" fontId="2" fillId="7" borderId="30" xfId="1" applyFill="1" applyBorder="1" applyAlignment="1" applyProtection="1">
      <alignment horizontal="center" vertical="center" wrapText="1"/>
      <protection locked="0"/>
    </xf>
    <xf numFmtId="0" fontId="2" fillId="7" borderId="32" xfId="1" applyFill="1" applyBorder="1" applyAlignment="1" applyProtection="1">
      <alignment horizontal="center" vertical="center" wrapText="1"/>
      <protection locked="0"/>
    </xf>
    <xf numFmtId="0" fontId="20" fillId="2" borderId="27" xfId="1" applyFont="1" applyFill="1" applyBorder="1" applyAlignment="1" applyProtection="1">
      <alignment horizontal="center" vertical="center" wrapText="1"/>
      <protection hidden="1"/>
    </xf>
    <xf numFmtId="0" fontId="20" fillId="2" borderId="29" xfId="1" applyFont="1" applyFill="1" applyBorder="1" applyAlignment="1" applyProtection="1">
      <alignment horizontal="center" vertical="center" wrapText="1"/>
      <protection hidden="1"/>
    </xf>
    <xf numFmtId="0" fontId="20" fillId="2" borderId="30" xfId="1" applyFont="1" applyFill="1" applyBorder="1" applyAlignment="1" applyProtection="1">
      <alignment horizontal="center" vertical="center" wrapText="1"/>
      <protection hidden="1"/>
    </xf>
    <xf numFmtId="0" fontId="20" fillId="2" borderId="16" xfId="1" applyFont="1" applyFill="1" applyBorder="1" applyAlignment="1" applyProtection="1">
      <alignment horizontal="center" vertical="center" wrapText="1"/>
      <protection hidden="1"/>
    </xf>
    <xf numFmtId="0" fontId="20" fillId="2" borderId="46" xfId="1" applyFont="1" applyFill="1" applyBorder="1" applyAlignment="1" applyProtection="1">
      <alignment horizontal="center" vertical="center" wrapText="1"/>
      <protection hidden="1"/>
    </xf>
    <xf numFmtId="0" fontId="20" fillId="2" borderId="47" xfId="1" applyFont="1" applyFill="1" applyBorder="1" applyAlignment="1" applyProtection="1">
      <alignment horizontal="center" vertical="center" wrapText="1"/>
      <protection hidden="1"/>
    </xf>
    <xf numFmtId="0" fontId="1" fillId="7" borderId="25" xfId="1" applyFont="1" applyFill="1" applyBorder="1" applyAlignment="1" applyProtection="1">
      <alignment vertical="top" wrapText="1"/>
      <protection locked="0"/>
    </xf>
    <xf numFmtId="0" fontId="1" fillId="7" borderId="15" xfId="1" applyFont="1" applyFill="1" applyBorder="1" applyAlignment="1" applyProtection="1">
      <alignment vertical="top" wrapText="1"/>
      <protection locked="0"/>
    </xf>
    <xf numFmtId="0" fontId="1" fillId="7" borderId="26" xfId="1" applyFont="1" applyFill="1" applyBorder="1" applyAlignment="1" applyProtection="1">
      <alignment vertical="top" wrapText="1"/>
      <protection locked="0"/>
    </xf>
    <xf numFmtId="0" fontId="48" fillId="0" borderId="0" xfId="1" applyFont="1" applyAlignment="1">
      <alignment horizontal="center" vertical="center" wrapText="1"/>
    </xf>
    <xf numFmtId="2" fontId="3" fillId="0" borderId="0" xfId="0" applyNumberFormat="1" applyFont="1" applyBorder="1" applyAlignment="1" applyProtection="1">
      <alignment horizontal="center" vertical="center" wrapText="1"/>
      <protection hidden="1"/>
    </xf>
    <xf numFmtId="0" fontId="3" fillId="4" borderId="38" xfId="0" applyFont="1" applyFill="1" applyBorder="1" applyAlignment="1" applyProtection="1">
      <alignment horizontal="left" vertical="center"/>
      <protection hidden="1"/>
    </xf>
    <xf numFmtId="0" fontId="3" fillId="4" borderId="39" xfId="0" applyFont="1" applyFill="1" applyBorder="1" applyAlignment="1" applyProtection="1">
      <alignment horizontal="left" vertical="center"/>
      <protection hidden="1"/>
    </xf>
    <xf numFmtId="0" fontId="3" fillId="4" borderId="40" xfId="0" applyFont="1" applyFill="1" applyBorder="1" applyAlignment="1" applyProtection="1">
      <alignment horizontal="left" vertical="center"/>
      <protection hidden="1"/>
    </xf>
    <xf numFmtId="0" fontId="20" fillId="2" borderId="34" xfId="0" applyFont="1" applyFill="1" applyBorder="1" applyAlignment="1" applyProtection="1">
      <alignment horizontal="center" vertical="center" wrapText="1"/>
      <protection hidden="1"/>
    </xf>
    <xf numFmtId="0" fontId="20" fillId="2" borderId="21" xfId="0" applyFont="1" applyFill="1" applyBorder="1" applyAlignment="1" applyProtection="1">
      <alignment horizontal="center" vertical="center" wrapText="1"/>
      <protection hidden="1"/>
    </xf>
    <xf numFmtId="0" fontId="20" fillId="2" borderId="6" xfId="0" applyFont="1" applyFill="1" applyBorder="1" applyAlignment="1" applyProtection="1">
      <alignment horizontal="center" vertical="center" wrapText="1"/>
      <protection hidden="1"/>
    </xf>
    <xf numFmtId="0" fontId="20" fillId="2" borderId="22" xfId="0" applyFont="1" applyFill="1" applyBorder="1" applyAlignment="1" applyProtection="1">
      <alignment horizontal="center" vertical="center" wrapText="1"/>
      <protection hidden="1"/>
    </xf>
    <xf numFmtId="0" fontId="20" fillId="2" borderId="35" xfId="0" applyFont="1" applyFill="1" applyBorder="1" applyAlignment="1" applyProtection="1">
      <alignment horizontal="center" vertical="center" wrapText="1"/>
      <protection hidden="1"/>
    </xf>
    <xf numFmtId="0" fontId="20" fillId="2" borderId="60" xfId="0" applyFont="1" applyFill="1" applyBorder="1" applyAlignment="1" applyProtection="1">
      <alignment horizontal="center" vertical="center" wrapText="1"/>
      <protection hidden="1"/>
    </xf>
    <xf numFmtId="0" fontId="20" fillId="2" borderId="5" xfId="0" applyFont="1" applyFill="1" applyBorder="1" applyAlignment="1" applyProtection="1">
      <alignment horizontal="center" vertical="center" wrapText="1"/>
      <protection hidden="1"/>
    </xf>
    <xf numFmtId="0" fontId="20" fillId="2" borderId="4" xfId="0" applyFont="1" applyFill="1" applyBorder="1" applyAlignment="1" applyProtection="1">
      <alignment horizontal="center" vertical="center" wrapText="1"/>
      <protection hidden="1"/>
    </xf>
    <xf numFmtId="0" fontId="1" fillId="7" borderId="35" xfId="0" applyFont="1" applyFill="1" applyBorder="1" applyAlignment="1" applyProtection="1">
      <alignment horizontal="center" vertical="center" wrapText="1"/>
      <protection locked="0"/>
    </xf>
    <xf numFmtId="0" fontId="1" fillId="7" borderId="5" xfId="0" applyFont="1" applyFill="1" applyBorder="1" applyAlignment="1" applyProtection="1">
      <alignment horizontal="center" vertical="center" wrapText="1"/>
      <protection locked="0"/>
    </xf>
    <xf numFmtId="0" fontId="1" fillId="7" borderId="21" xfId="0" applyFont="1" applyFill="1" applyBorder="1" applyAlignment="1" applyProtection="1">
      <alignment horizontal="center" vertical="center" wrapText="1"/>
      <protection locked="0"/>
    </xf>
    <xf numFmtId="0" fontId="1" fillId="7" borderId="22" xfId="0" applyFont="1" applyFill="1" applyBorder="1" applyAlignment="1" applyProtection="1">
      <alignment horizontal="center" vertical="center" wrapText="1"/>
      <protection locked="0"/>
    </xf>
    <xf numFmtId="0" fontId="48" fillId="0" borderId="0" xfId="0" applyFont="1" applyAlignment="1">
      <alignment horizontal="center" vertical="center" wrapText="1"/>
    </xf>
    <xf numFmtId="14" fontId="32" fillId="0" borderId="0" xfId="1" applyNumberFormat="1" applyFont="1" applyBorder="1" applyAlignment="1" applyProtection="1">
      <alignment horizontal="center" vertical="center"/>
      <protection hidden="1"/>
    </xf>
    <xf numFmtId="0" fontId="67" fillId="14" borderId="4" xfId="0" applyNumberFormat="1" applyFont="1" applyFill="1" applyBorder="1" applyAlignment="1" applyProtection="1">
      <alignment horizontal="center" vertical="center"/>
      <protection locked="0"/>
    </xf>
    <xf numFmtId="0" fontId="38" fillId="14" borderId="4" xfId="0" applyNumberFormat="1" applyFont="1" applyFill="1" applyBorder="1" applyAlignment="1" applyProtection="1">
      <alignment horizontal="center" vertical="center"/>
      <protection locked="0"/>
    </xf>
    <xf numFmtId="0" fontId="38" fillId="14" borderId="13" xfId="0" applyNumberFormat="1" applyFont="1" applyFill="1" applyBorder="1" applyAlignment="1" applyProtection="1">
      <alignment horizontal="center" vertical="center"/>
      <protection locked="0"/>
    </xf>
    <xf numFmtId="0" fontId="67" fillId="14" borderId="5" xfId="1" applyNumberFormat="1" applyFont="1" applyFill="1" applyBorder="1" applyAlignment="1" applyProtection="1">
      <alignment horizontal="center" vertical="center"/>
      <protection locked="0"/>
    </xf>
    <xf numFmtId="0" fontId="38" fillId="14" borderId="5" xfId="1" applyNumberFormat="1" applyFont="1" applyFill="1" applyBorder="1" applyAlignment="1" applyProtection="1">
      <alignment horizontal="center" vertical="center"/>
      <protection locked="0"/>
    </xf>
    <xf numFmtId="0" fontId="67" fillId="14" borderId="9" xfId="1" applyFont="1" applyFill="1" applyBorder="1" applyAlignment="1" applyProtection="1">
      <alignment horizontal="center" vertical="center"/>
      <protection locked="0"/>
    </xf>
    <xf numFmtId="0" fontId="38" fillId="14" borderId="5" xfId="1" applyFont="1" applyFill="1" applyBorder="1" applyAlignment="1" applyProtection="1">
      <alignment horizontal="center" vertical="center" wrapText="1"/>
      <protection locked="0"/>
    </xf>
    <xf numFmtId="0" fontId="67" fillId="14" borderId="9" xfId="1" applyFont="1" applyFill="1" applyBorder="1" applyAlignment="1" applyProtection="1">
      <alignment horizontal="center" vertical="center" wrapText="1"/>
      <protection locked="0"/>
    </xf>
    <xf numFmtId="0" fontId="37" fillId="6" borderId="9" xfId="1" applyFont="1" applyFill="1" applyBorder="1" applyAlignment="1" applyProtection="1">
      <alignment horizontal="center" vertical="center"/>
      <protection locked="0"/>
    </xf>
    <xf numFmtId="0" fontId="38" fillId="6" borderId="5" xfId="0" applyFont="1" applyFill="1" applyBorder="1" applyAlignment="1" applyProtection="1">
      <alignment horizontal="center" vertical="center"/>
      <protection locked="0"/>
    </xf>
    <xf numFmtId="0" fontId="66" fillId="6" borderId="5" xfId="0" applyFont="1" applyFill="1" applyBorder="1" applyAlignment="1" applyProtection="1">
      <alignment horizontal="center" vertical="center"/>
      <protection locked="0"/>
    </xf>
    <xf numFmtId="0" fontId="38" fillId="6" borderId="1" xfId="0" applyFont="1" applyFill="1" applyBorder="1" applyAlignment="1" applyProtection="1">
      <alignment horizontal="center" vertical="center"/>
      <protection locked="0"/>
    </xf>
    <xf numFmtId="0" fontId="38" fillId="6" borderId="4" xfId="0" applyFont="1" applyFill="1" applyBorder="1" applyAlignment="1" applyProtection="1">
      <alignment horizontal="center" vertical="center"/>
      <protection locked="0"/>
    </xf>
    <xf numFmtId="0" fontId="38" fillId="6" borderId="13" xfId="0" applyFont="1" applyFill="1" applyBorder="1" applyAlignment="1" applyProtection="1">
      <alignment horizontal="center" vertical="center"/>
      <protection locked="0"/>
    </xf>
    <xf numFmtId="0" fontId="38" fillId="6" borderId="22" xfId="0" applyFont="1" applyFill="1" applyBorder="1" applyAlignment="1" applyProtection="1">
      <alignment horizontal="center" vertical="center"/>
      <protection locked="0"/>
    </xf>
    <xf numFmtId="0" fontId="38" fillId="6" borderId="2" xfId="0" applyFont="1" applyFill="1" applyBorder="1" applyAlignment="1" applyProtection="1">
      <alignment horizontal="center" vertical="center"/>
      <protection locked="0"/>
    </xf>
    <xf numFmtId="0" fontId="37" fillId="6" borderId="5" xfId="0" applyFont="1" applyFill="1" applyBorder="1" applyAlignment="1" applyProtection="1">
      <alignment horizontal="center" vertical="center"/>
      <protection locked="0"/>
    </xf>
    <xf numFmtId="0" fontId="37" fillId="6" borderId="4" xfId="0" applyFont="1" applyFill="1" applyBorder="1" applyAlignment="1" applyProtection="1">
      <alignment horizontal="center" vertical="center"/>
      <protection locked="0"/>
    </xf>
    <xf numFmtId="0" fontId="37" fillId="6" borderId="9" xfId="0" applyFont="1" applyFill="1" applyBorder="1" applyAlignment="1" applyProtection="1">
      <alignment horizontal="center" vertical="center"/>
      <protection locked="0"/>
    </xf>
    <xf numFmtId="0" fontId="37" fillId="6" borderId="22" xfId="0" applyFont="1" applyFill="1" applyBorder="1" applyAlignment="1" applyProtection="1">
      <alignment horizontal="center" vertical="center"/>
      <protection locked="0"/>
    </xf>
    <xf numFmtId="0" fontId="26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Protection="1">
      <protection hidden="1"/>
    </xf>
    <xf numFmtId="0" fontId="12" fillId="17" borderId="39" xfId="0" applyFont="1" applyFill="1" applyBorder="1" applyAlignment="1" applyProtection="1">
      <alignment horizontal="center" vertical="center"/>
      <protection locked="0"/>
    </xf>
    <xf numFmtId="0" fontId="26" fillId="0" borderId="27" xfId="1" applyFont="1" applyBorder="1" applyAlignment="1" applyProtection="1">
      <alignment horizontal="center" vertical="center" wrapText="1"/>
      <protection hidden="1"/>
    </xf>
    <xf numFmtId="0" fontId="0" fillId="0" borderId="24" xfId="0" applyBorder="1" applyAlignment="1" applyProtection="1">
      <alignment horizontal="center" vertical="center" wrapText="1"/>
      <protection hidden="1"/>
    </xf>
    <xf numFmtId="0" fontId="2" fillId="0" borderId="0" xfId="1" applyAlignment="1" applyProtection="1">
      <alignment horizontal="center" vertical="center" wrapText="1"/>
      <protection hidden="1"/>
    </xf>
    <xf numFmtId="0" fontId="2" fillId="0" borderId="0" xfId="1" applyAlignment="1" applyProtection="1">
      <alignment vertical="center" wrapText="1"/>
      <protection hidden="1"/>
    </xf>
    <xf numFmtId="0" fontId="3" fillId="0" borderId="14" xfId="1" applyFont="1" applyFill="1" applyBorder="1" applyAlignment="1" applyProtection="1">
      <alignment horizontal="left" vertical="center" wrapText="1"/>
      <protection hidden="1"/>
    </xf>
    <xf numFmtId="0" fontId="3" fillId="0" borderId="1" xfId="1" applyFont="1" applyFill="1" applyBorder="1" applyAlignment="1" applyProtection="1">
      <alignment horizontal="left" vertical="center" wrapText="1"/>
      <protection hidden="1"/>
    </xf>
    <xf numFmtId="0" fontId="3" fillId="0" borderId="36" xfId="1" applyFont="1" applyFill="1" applyBorder="1" applyAlignment="1" applyProtection="1">
      <alignment horizontal="left" vertical="center" wrapText="1"/>
      <protection hidden="1"/>
    </xf>
    <xf numFmtId="0" fontId="2" fillId="0" borderId="0" xfId="1" applyAlignment="1" applyProtection="1">
      <alignment wrapText="1"/>
      <protection hidden="1"/>
    </xf>
    <xf numFmtId="0" fontId="2" fillId="0" borderId="0" xfId="1" applyFont="1" applyAlignment="1" applyProtection="1">
      <alignment vertical="center" wrapText="1"/>
      <protection hidden="1"/>
    </xf>
    <xf numFmtId="2" fontId="68" fillId="0" borderId="0" xfId="1" applyNumberFormat="1" applyFont="1" applyBorder="1" applyAlignment="1" applyProtection="1">
      <alignment horizontal="center" vertical="center" wrapText="1"/>
      <protection hidden="1"/>
    </xf>
    <xf numFmtId="0" fontId="68" fillId="0" borderId="0" xfId="1" applyFont="1" applyBorder="1" applyAlignment="1" applyProtection="1">
      <alignment horizontal="center" vertical="center" wrapText="1"/>
      <protection hidden="1"/>
    </xf>
    <xf numFmtId="10" fontId="68" fillId="0" borderId="0" xfId="1" applyNumberFormat="1" applyFont="1" applyBorder="1" applyAlignment="1" applyProtection="1">
      <alignment horizontal="center" vertical="center" wrapText="1"/>
      <protection hidden="1"/>
    </xf>
    <xf numFmtId="0" fontId="68" fillId="0" borderId="0" xfId="1" applyFont="1" applyAlignment="1" applyProtection="1">
      <alignment horizontal="center" vertical="center" wrapText="1"/>
      <protection hidden="1"/>
    </xf>
    <xf numFmtId="2" fontId="37" fillId="0" borderId="0" xfId="1" applyNumberFormat="1" applyFont="1" applyBorder="1" applyAlignment="1" applyProtection="1">
      <alignment horizontal="center" vertical="center"/>
      <protection hidden="1"/>
    </xf>
    <xf numFmtId="0" fontId="68" fillId="0" borderId="0" xfId="1" applyFont="1" applyBorder="1" applyAlignment="1" applyProtection="1">
      <alignment horizontal="center" vertical="center"/>
      <protection hidden="1"/>
    </xf>
    <xf numFmtId="10" fontId="68" fillId="0" borderId="0" xfId="1" applyNumberFormat="1" applyFont="1" applyBorder="1" applyAlignment="1" applyProtection="1">
      <alignment vertical="center"/>
      <protection hidden="1"/>
    </xf>
    <xf numFmtId="10" fontId="68" fillId="0" borderId="0" xfId="1" applyNumberFormat="1" applyFont="1" applyBorder="1" applyAlignment="1" applyProtection="1">
      <alignment horizontal="center" vertical="center"/>
      <protection hidden="1"/>
    </xf>
    <xf numFmtId="0" fontId="68" fillId="0" borderId="0" xfId="1" applyFont="1" applyAlignment="1" applyProtection="1">
      <alignment horizontal="center"/>
      <protection hidden="1"/>
    </xf>
    <xf numFmtId="2" fontId="68" fillId="0" borderId="0" xfId="1" applyNumberFormat="1" applyFont="1" applyBorder="1" applyAlignment="1" applyProtection="1">
      <alignment horizontal="center" vertical="center"/>
      <protection hidden="1"/>
    </xf>
    <xf numFmtId="0" fontId="68" fillId="0" borderId="0" xfId="1" applyFont="1" applyAlignment="1" applyProtection="1">
      <alignment horizontal="center" vertical="center"/>
      <protection hidden="1"/>
    </xf>
    <xf numFmtId="0" fontId="26" fillId="0" borderId="0" xfId="1" applyFont="1" applyFill="1" applyBorder="1" applyAlignment="1" applyProtection="1">
      <alignment horizontal="center" vertical="center"/>
      <protection hidden="1"/>
    </xf>
    <xf numFmtId="0" fontId="19" fillId="0" borderId="0" xfId="1" applyFont="1" applyBorder="1" applyAlignment="1" applyProtection="1">
      <alignment vertical="center"/>
      <protection hidden="1"/>
    </xf>
    <xf numFmtId="0" fontId="68" fillId="0" borderId="0" xfId="1" applyFont="1" applyBorder="1" applyAlignment="1" applyProtection="1">
      <alignment vertical="center"/>
      <protection hidden="1"/>
    </xf>
    <xf numFmtId="0" fontId="68" fillId="0" borderId="0" xfId="1" applyFont="1" applyProtection="1">
      <protection hidden="1"/>
    </xf>
    <xf numFmtId="0" fontId="68" fillId="0" borderId="0" xfId="1" applyFont="1" applyAlignment="1" applyProtection="1">
      <alignment vertical="center"/>
      <protection hidden="1"/>
    </xf>
    <xf numFmtId="0" fontId="26" fillId="0" borderId="0" xfId="1" applyFont="1" applyAlignment="1" applyProtection="1">
      <alignment horizontal="center"/>
      <protection hidden="1"/>
    </xf>
    <xf numFmtId="0" fontId="2" fillId="0" borderId="0" xfId="1" applyProtection="1">
      <protection hidden="1"/>
    </xf>
    <xf numFmtId="0" fontId="2" fillId="0" borderId="0" xfId="1" applyFont="1" applyProtection="1">
      <protection hidden="1"/>
    </xf>
    <xf numFmtId="0" fontId="26" fillId="0" borderId="27" xfId="0" applyFont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center" vertical="center" wrapText="1"/>
      <protection hidden="1"/>
    </xf>
    <xf numFmtId="0" fontId="0" fillId="0" borderId="0" xfId="0" applyAlignment="1" applyProtection="1">
      <alignment vertical="center" wrapText="1"/>
      <protection hidden="1"/>
    </xf>
    <xf numFmtId="0" fontId="3" fillId="0" borderId="14" xfId="0" applyFont="1" applyFill="1" applyBorder="1" applyAlignment="1" applyProtection="1">
      <alignment horizontal="left" vertical="center" wrapText="1"/>
      <protection hidden="1"/>
    </xf>
    <xf numFmtId="0" fontId="3" fillId="0" borderId="1" xfId="0" applyFont="1" applyFill="1" applyBorder="1" applyAlignment="1" applyProtection="1">
      <alignment horizontal="left" vertical="center" wrapText="1"/>
      <protection hidden="1"/>
    </xf>
    <xf numFmtId="0" fontId="3" fillId="0" borderId="36" xfId="0" applyFont="1" applyFill="1" applyBorder="1" applyAlignment="1" applyProtection="1">
      <alignment horizontal="left" vertical="center" wrapText="1"/>
      <protection hidden="1"/>
    </xf>
    <xf numFmtId="0" fontId="0" fillId="0" borderId="0" xfId="0" applyAlignment="1" applyProtection="1">
      <alignment wrapText="1"/>
      <protection hidden="1"/>
    </xf>
    <xf numFmtId="0" fontId="2" fillId="0" borderId="0" xfId="0" applyFont="1" applyAlignment="1" applyProtection="1">
      <alignment vertical="center" wrapText="1"/>
      <protection hidden="1"/>
    </xf>
    <xf numFmtId="2" fontId="68" fillId="0" borderId="0" xfId="0" applyNumberFormat="1" applyFont="1" applyBorder="1" applyAlignment="1" applyProtection="1">
      <alignment horizontal="center" vertical="center" wrapText="1"/>
      <protection hidden="1"/>
    </xf>
    <xf numFmtId="0" fontId="68" fillId="0" borderId="0" xfId="0" applyFont="1" applyBorder="1" applyAlignment="1" applyProtection="1">
      <alignment horizontal="center" vertical="center" wrapText="1"/>
      <protection hidden="1"/>
    </xf>
    <xf numFmtId="10" fontId="68" fillId="0" borderId="0" xfId="0" applyNumberFormat="1" applyFont="1" applyBorder="1" applyAlignment="1" applyProtection="1">
      <alignment horizontal="center" vertical="center" wrapText="1"/>
      <protection hidden="1"/>
    </xf>
    <xf numFmtId="0" fontId="68" fillId="0" borderId="0" xfId="0" applyFont="1" applyAlignment="1" applyProtection="1">
      <alignment horizontal="center" vertical="center" wrapText="1"/>
      <protection hidden="1"/>
    </xf>
    <xf numFmtId="2" fontId="37" fillId="0" borderId="0" xfId="0" applyNumberFormat="1" applyFont="1" applyBorder="1" applyAlignment="1" applyProtection="1">
      <alignment horizontal="center" vertical="center"/>
      <protection hidden="1"/>
    </xf>
    <xf numFmtId="0" fontId="68" fillId="0" borderId="0" xfId="0" applyFont="1" applyBorder="1" applyAlignment="1" applyProtection="1">
      <alignment horizontal="center" vertical="center"/>
      <protection hidden="1"/>
    </xf>
    <xf numFmtId="10" fontId="68" fillId="0" borderId="0" xfId="0" applyNumberFormat="1" applyFont="1" applyBorder="1" applyAlignment="1" applyProtection="1">
      <alignment vertical="center"/>
      <protection hidden="1"/>
    </xf>
    <xf numFmtId="10" fontId="68" fillId="0" borderId="0" xfId="0" applyNumberFormat="1" applyFont="1" applyBorder="1" applyAlignment="1" applyProtection="1">
      <alignment horizontal="center" vertical="center"/>
      <protection hidden="1"/>
    </xf>
    <xf numFmtId="0" fontId="68" fillId="0" borderId="0" xfId="0" applyFont="1" applyAlignment="1" applyProtection="1">
      <alignment horizontal="center"/>
      <protection hidden="1"/>
    </xf>
    <xf numFmtId="2" fontId="68" fillId="0" borderId="0" xfId="0" applyNumberFormat="1" applyFont="1" applyBorder="1" applyAlignment="1" applyProtection="1">
      <alignment horizontal="center" vertical="center"/>
      <protection hidden="1"/>
    </xf>
    <xf numFmtId="0" fontId="68" fillId="0" borderId="0" xfId="0" applyFont="1" applyAlignment="1" applyProtection="1">
      <alignment horizontal="center" vertical="center"/>
      <protection hidden="1"/>
    </xf>
    <xf numFmtId="0" fontId="26" fillId="0" borderId="0" xfId="0" applyFont="1" applyFill="1" applyBorder="1" applyAlignment="1" applyProtection="1">
      <alignment horizontal="center" vertical="center"/>
      <protection hidden="1"/>
    </xf>
    <xf numFmtId="0" fontId="19" fillId="0" borderId="0" xfId="0" applyFont="1" applyBorder="1" applyAlignment="1" applyProtection="1">
      <alignment vertical="center"/>
      <protection hidden="1"/>
    </xf>
    <xf numFmtId="9" fontId="18" fillId="0" borderId="9" xfId="0" applyNumberFormat="1" applyFont="1" applyBorder="1" applyAlignment="1" applyProtection="1">
      <alignment horizontal="right" vertical="center"/>
      <protection hidden="1"/>
    </xf>
    <xf numFmtId="0" fontId="2" fillId="0" borderId="0" xfId="0" applyFont="1" applyProtection="1">
      <protection hidden="1"/>
    </xf>
    <xf numFmtId="0" fontId="39" fillId="5" borderId="15" xfId="0" applyFont="1" applyFill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20" fontId="2" fillId="0" borderId="0" xfId="0" applyNumberFormat="1" applyFont="1" applyBorder="1" applyAlignment="1" applyProtection="1">
      <alignment vertical="center"/>
      <protection hidden="1"/>
    </xf>
    <xf numFmtId="0" fontId="0" fillId="0" borderId="46" xfId="0" applyBorder="1" applyAlignment="1" applyProtection="1">
      <alignment vertical="center"/>
      <protection hidden="1"/>
    </xf>
    <xf numFmtId="0" fontId="0" fillId="0" borderId="47" xfId="0" applyBorder="1" applyAlignment="1" applyProtection="1">
      <alignment vertical="center"/>
      <protection hidden="1"/>
    </xf>
    <xf numFmtId="0" fontId="40" fillId="9" borderId="6" xfId="0" applyFont="1" applyFill="1" applyBorder="1" applyAlignment="1" applyProtection="1">
      <alignment vertical="center" wrapText="1"/>
      <protection hidden="1"/>
    </xf>
    <xf numFmtId="0" fontId="40" fillId="0" borderId="9" xfId="0" applyFont="1" applyFill="1" applyBorder="1" applyAlignment="1" applyProtection="1">
      <alignment vertical="center" wrapText="1"/>
      <protection hidden="1"/>
    </xf>
    <xf numFmtId="0" fontId="39" fillId="0" borderId="6" xfId="0" applyFont="1" applyFill="1" applyBorder="1" applyAlignment="1" applyProtection="1">
      <alignment vertical="center" wrapText="1"/>
      <protection hidden="1"/>
    </xf>
    <xf numFmtId="0" fontId="39" fillId="0" borderId="6" xfId="0" applyFont="1" applyFill="1" applyBorder="1" applyProtection="1">
      <protection hidden="1"/>
    </xf>
    <xf numFmtId="0" fontId="40" fillId="0" borderId="6" xfId="0" applyFont="1" applyFill="1" applyBorder="1" applyAlignment="1" applyProtection="1">
      <alignment vertical="center" wrapText="1"/>
      <protection hidden="1"/>
    </xf>
    <xf numFmtId="0" fontId="40" fillId="0" borderId="5" xfId="0" applyFont="1" applyFill="1" applyBorder="1" applyAlignment="1" applyProtection="1">
      <alignment vertical="center" wrapText="1"/>
      <protection hidden="1"/>
    </xf>
    <xf numFmtId="0" fontId="39" fillId="0" borderId="6" xfId="0" applyFont="1" applyBorder="1" applyProtection="1">
      <protection hidden="1"/>
    </xf>
    <xf numFmtId="0" fontId="39" fillId="0" borderId="5" xfId="0" applyFont="1" applyFill="1" applyBorder="1" applyProtection="1">
      <protection hidden="1"/>
    </xf>
    <xf numFmtId="0" fontId="2" fillId="10" borderId="5" xfId="1" applyFill="1" applyBorder="1" applyProtection="1">
      <protection hidden="1"/>
    </xf>
    <xf numFmtId="0" fontId="40" fillId="10" borderId="5" xfId="0" applyFont="1" applyFill="1" applyBorder="1" applyAlignment="1" applyProtection="1">
      <alignment horizontal="left" vertical="center" wrapText="1"/>
      <protection hidden="1"/>
    </xf>
    <xf numFmtId="0" fontId="39" fillId="10" borderId="5" xfId="0" applyFont="1" applyFill="1" applyBorder="1" applyAlignment="1" applyProtection="1">
      <alignment vertical="center" wrapText="1"/>
      <protection hidden="1"/>
    </xf>
    <xf numFmtId="0" fontId="12" fillId="10" borderId="5" xfId="0" applyFont="1" applyFill="1" applyBorder="1" applyAlignment="1" applyProtection="1">
      <alignment horizontal="left" vertical="center" wrapText="1"/>
      <protection hidden="1"/>
    </xf>
    <xf numFmtId="0" fontId="12" fillId="10" borderId="5" xfId="0" applyFont="1" applyFill="1" applyBorder="1" applyAlignment="1" applyProtection="1">
      <alignment vertical="center" wrapText="1"/>
      <protection hidden="1"/>
    </xf>
    <xf numFmtId="0" fontId="39" fillId="10" borderId="5" xfId="0" applyFont="1" applyFill="1" applyBorder="1" applyAlignment="1" applyProtection="1">
      <alignment wrapText="1"/>
      <protection hidden="1"/>
    </xf>
    <xf numFmtId="0" fontId="0" fillId="0" borderId="0" xfId="0" applyAlignment="1" applyProtection="1">
      <alignment vertical="center"/>
      <protection hidden="1"/>
    </xf>
    <xf numFmtId="0" fontId="12" fillId="0" borderId="27" xfId="0" applyFont="1" applyBorder="1" applyAlignment="1" applyProtection="1">
      <alignment vertical="center" wrapText="1"/>
      <protection hidden="1"/>
    </xf>
    <xf numFmtId="0" fontId="12" fillId="0" borderId="27" xfId="0" applyFont="1" applyBorder="1" applyAlignment="1" applyProtection="1">
      <alignment horizontal="left" vertical="center" wrapText="1"/>
      <protection hidden="1"/>
    </xf>
    <xf numFmtId="0" fontId="2" fillId="0" borderId="29" xfId="0" applyFont="1" applyBorder="1" applyAlignment="1" applyProtection="1">
      <alignment horizontal="left" vertical="center"/>
      <protection hidden="1"/>
    </xf>
    <xf numFmtId="0" fontId="2" fillId="0" borderId="30" xfId="0" applyFont="1" applyBorder="1" applyAlignment="1" applyProtection="1">
      <alignment horizontal="left" vertical="center"/>
      <protection hidden="1"/>
    </xf>
    <xf numFmtId="0" fontId="2" fillId="0" borderId="0" xfId="0" applyFont="1" applyBorder="1" applyAlignment="1" applyProtection="1">
      <alignment horizontal="left" vertical="center"/>
      <protection hidden="1"/>
    </xf>
    <xf numFmtId="0" fontId="2" fillId="0" borderId="16" xfId="0" applyFont="1" applyBorder="1" applyAlignment="1" applyProtection="1">
      <alignment horizontal="left" vertical="center"/>
      <protection hidden="1"/>
    </xf>
    <xf numFmtId="0" fontId="2" fillId="0" borderId="46" xfId="0" applyFont="1" applyBorder="1" applyAlignment="1" applyProtection="1">
      <alignment horizontal="left" vertical="center"/>
      <protection hidden="1"/>
    </xf>
    <xf numFmtId="0" fontId="2" fillId="0" borderId="47" xfId="0" applyFont="1" applyBorder="1" applyAlignment="1" applyProtection="1">
      <alignment horizontal="left" vertical="center"/>
      <protection hidden="1"/>
    </xf>
    <xf numFmtId="0" fontId="12" fillId="0" borderId="30" xfId="0" applyFont="1" applyBorder="1" applyAlignment="1" applyProtection="1">
      <alignment vertical="center" wrapText="1"/>
      <protection hidden="1"/>
    </xf>
    <xf numFmtId="0" fontId="2" fillId="0" borderId="16" xfId="0" applyFont="1" applyBorder="1" applyAlignment="1" applyProtection="1">
      <alignment vertical="center" wrapText="1"/>
      <protection hidden="1"/>
    </xf>
    <xf numFmtId="0" fontId="2" fillId="0" borderId="30" xfId="0" applyFont="1" applyBorder="1" applyAlignment="1" applyProtection="1">
      <alignment vertical="center" wrapText="1"/>
      <protection hidden="1"/>
    </xf>
    <xf numFmtId="0" fontId="2" fillId="0" borderId="25" xfId="0" applyFont="1" applyBorder="1" applyAlignment="1" applyProtection="1">
      <alignment vertical="center" wrapText="1"/>
      <protection hidden="1"/>
    </xf>
    <xf numFmtId="0" fontId="2" fillId="0" borderId="31" xfId="0" applyFont="1" applyBorder="1" applyAlignment="1" applyProtection="1">
      <alignment vertical="center" wrapText="1"/>
      <protection hidden="1"/>
    </xf>
    <xf numFmtId="0" fontId="2" fillId="0" borderId="29" xfId="0" applyFont="1" applyBorder="1" applyAlignment="1" applyProtection="1">
      <alignment vertical="center"/>
      <protection hidden="1"/>
    </xf>
    <xf numFmtId="0" fontId="2" fillId="0" borderId="30" xfId="0" applyFont="1" applyBorder="1" applyAlignment="1" applyProtection="1">
      <alignment vertical="center"/>
      <protection hidden="1"/>
    </xf>
    <xf numFmtId="0" fontId="2" fillId="0" borderId="16" xfId="0" applyFont="1" applyBorder="1" applyAlignment="1" applyProtection="1">
      <alignment vertical="center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46" xfId="0" applyFont="1" applyBorder="1" applyAlignment="1" applyProtection="1">
      <alignment vertical="center"/>
      <protection hidden="1"/>
    </xf>
    <xf numFmtId="0" fontId="2" fillId="0" borderId="47" xfId="0" applyFont="1" applyBorder="1" applyAlignment="1" applyProtection="1">
      <alignment vertical="center"/>
      <protection hidden="1"/>
    </xf>
    <xf numFmtId="0" fontId="2" fillId="0" borderId="0" xfId="1" applyFont="1" applyAlignment="1" applyProtection="1">
      <alignment vertical="center"/>
      <protection hidden="1"/>
    </xf>
    <xf numFmtId="0" fontId="39" fillId="0" borderId="12" xfId="1" applyFont="1" applyBorder="1" applyAlignment="1" applyProtection="1">
      <alignment horizontal="left"/>
      <protection hidden="1"/>
    </xf>
    <xf numFmtId="0" fontId="39" fillId="0" borderId="5" xfId="1" applyFont="1" applyBorder="1" applyAlignment="1" applyProtection="1">
      <alignment horizontal="left"/>
      <protection hidden="1"/>
    </xf>
    <xf numFmtId="0" fontId="39" fillId="0" borderId="5" xfId="1" applyFont="1" applyBorder="1" applyAlignment="1" applyProtection="1">
      <alignment horizontal="left" wrapText="1"/>
      <protection hidden="1"/>
    </xf>
    <xf numFmtId="0" fontId="39" fillId="0" borderId="9" xfId="1" applyFont="1" applyBorder="1" applyAlignment="1" applyProtection="1">
      <alignment horizontal="left"/>
      <protection hidden="1"/>
    </xf>
    <xf numFmtId="0" fontId="2" fillId="0" borderId="12" xfId="1" applyFont="1" applyBorder="1" applyAlignment="1" applyProtection="1">
      <alignment horizontal="left" vertical="center"/>
      <protection hidden="1"/>
    </xf>
    <xf numFmtId="0" fontId="12" fillId="0" borderId="5" xfId="1" applyFont="1" applyBorder="1" applyAlignment="1" applyProtection="1">
      <alignment horizontal="left" vertical="center"/>
      <protection hidden="1"/>
    </xf>
    <xf numFmtId="0" fontId="46" fillId="0" borderId="5" xfId="1" applyFont="1" applyBorder="1" applyAlignment="1" applyProtection="1">
      <alignment horizontal="left"/>
      <protection hidden="1"/>
    </xf>
    <xf numFmtId="0" fontId="12" fillId="0" borderId="20" xfId="1" applyFont="1" applyBorder="1" applyAlignment="1" applyProtection="1">
      <alignment horizontal="left" vertical="center" wrapText="1"/>
      <protection hidden="1"/>
    </xf>
    <xf numFmtId="0" fontId="2" fillId="0" borderId="41" xfId="1" applyFont="1" applyBorder="1" applyAlignment="1" applyProtection="1">
      <alignment horizontal="left" vertical="center"/>
      <protection hidden="1"/>
    </xf>
    <xf numFmtId="0" fontId="12" fillId="0" borderId="11" xfId="1" applyFont="1" applyBorder="1" applyAlignment="1" applyProtection="1">
      <alignment horizontal="left" vertical="center" wrapText="1"/>
      <protection hidden="1"/>
    </xf>
    <xf numFmtId="0" fontId="2" fillId="0" borderId="45" xfId="1" applyFont="1" applyBorder="1" applyAlignment="1" applyProtection="1">
      <alignment horizontal="left" vertical="center"/>
      <protection hidden="1"/>
    </xf>
    <xf numFmtId="0" fontId="2" fillId="0" borderId="11" xfId="1" applyFont="1" applyBorder="1" applyAlignment="1" applyProtection="1">
      <alignment horizontal="left" vertical="center"/>
      <protection hidden="1"/>
    </xf>
    <xf numFmtId="0" fontId="2" fillId="0" borderId="9" xfId="1" applyFont="1" applyBorder="1" applyAlignment="1" applyProtection="1">
      <alignment horizontal="left" vertical="center"/>
      <protection hidden="1"/>
    </xf>
    <xf numFmtId="0" fontId="12" fillId="0" borderId="11" xfId="1" applyFont="1" applyBorder="1" applyAlignment="1" applyProtection="1">
      <alignment vertical="center" wrapText="1"/>
      <protection hidden="1"/>
    </xf>
    <xf numFmtId="0" fontId="2" fillId="0" borderId="45" xfId="1" applyFont="1" applyBorder="1" applyAlignment="1" applyProtection="1">
      <alignment vertical="center" wrapText="1"/>
      <protection hidden="1"/>
    </xf>
    <xf numFmtId="0" fontId="2" fillId="0" borderId="11" xfId="1" applyFont="1" applyBorder="1" applyAlignment="1" applyProtection="1">
      <alignment vertical="center" wrapText="1"/>
      <protection hidden="1"/>
    </xf>
    <xf numFmtId="0" fontId="2" fillId="0" borderId="9" xfId="1" applyFont="1" applyBorder="1" applyAlignment="1" applyProtection="1">
      <alignment vertical="center" wrapText="1"/>
      <protection hidden="1"/>
    </xf>
    <xf numFmtId="0" fontId="2" fillId="0" borderId="18" xfId="1" applyFont="1" applyBorder="1" applyAlignment="1" applyProtection="1">
      <alignment vertical="center" wrapText="1"/>
      <protection hidden="1"/>
    </xf>
    <xf numFmtId="0" fontId="2" fillId="0" borderId="19" xfId="1" applyFont="1" applyBorder="1" applyAlignment="1" applyProtection="1">
      <alignment vertical="center" wrapText="1"/>
      <protection hidden="1"/>
    </xf>
    <xf numFmtId="0" fontId="12" fillId="0" borderId="27" xfId="1" applyFont="1" applyBorder="1" applyAlignment="1" applyProtection="1">
      <alignment vertical="center" wrapText="1"/>
      <protection hidden="1"/>
    </xf>
    <xf numFmtId="0" fontId="12" fillId="0" borderId="23" xfId="1" applyFont="1" applyBorder="1" applyAlignment="1" applyProtection="1">
      <alignment vertical="center"/>
      <protection hidden="1"/>
    </xf>
    <xf numFmtId="0" fontId="12" fillId="0" borderId="30" xfId="1" applyFont="1" applyBorder="1" applyAlignment="1" applyProtection="1">
      <alignment vertical="center"/>
      <protection hidden="1"/>
    </xf>
    <xf numFmtId="0" fontId="12" fillId="0" borderId="16" xfId="1" applyFont="1" applyBorder="1" applyAlignment="1" applyProtection="1">
      <alignment vertical="center"/>
      <protection hidden="1"/>
    </xf>
    <xf numFmtId="0" fontId="12" fillId="0" borderId="0" xfId="1" applyFont="1" applyBorder="1" applyAlignment="1" applyProtection="1">
      <alignment vertical="center"/>
      <protection hidden="1"/>
    </xf>
    <xf numFmtId="0" fontId="12" fillId="0" borderId="25" xfId="1" applyFont="1" applyBorder="1" applyAlignment="1" applyProtection="1">
      <alignment vertical="center"/>
      <protection hidden="1"/>
    </xf>
    <xf numFmtId="0" fontId="12" fillId="0" borderId="31" xfId="1" applyFont="1" applyBorder="1" applyAlignment="1" applyProtection="1">
      <alignment vertical="center"/>
      <protection hidden="1"/>
    </xf>
    <xf numFmtId="0" fontId="3" fillId="11" borderId="17" xfId="1" applyFont="1" applyFill="1" applyBorder="1" applyAlignment="1" applyProtection="1">
      <alignment horizontal="center" vertical="center" wrapText="1"/>
      <protection hidden="1"/>
    </xf>
    <xf numFmtId="0" fontId="3" fillId="11" borderId="10" xfId="1" applyFont="1" applyFill="1" applyBorder="1" applyAlignment="1" applyProtection="1">
      <alignment horizontal="center" vertical="center" wrapText="1"/>
      <protection hidden="1"/>
    </xf>
    <xf numFmtId="0" fontId="47" fillId="0" borderId="0" xfId="1" applyFont="1" applyBorder="1" applyAlignment="1" applyProtection="1">
      <alignment horizontal="center" vertical="center"/>
      <protection hidden="1"/>
    </xf>
    <xf numFmtId="2" fontId="48" fillId="0" borderId="0" xfId="1" applyNumberFormat="1" applyFont="1" applyBorder="1" applyAlignment="1" applyProtection="1">
      <alignment horizontal="center" vertical="center"/>
      <protection hidden="1"/>
    </xf>
    <xf numFmtId="0" fontId="48" fillId="0" borderId="0" xfId="1" applyFont="1" applyBorder="1" applyAlignment="1" applyProtection="1">
      <alignment horizontal="center" vertical="center"/>
      <protection hidden="1"/>
    </xf>
    <xf numFmtId="10" fontId="48" fillId="0" borderId="0" xfId="1" applyNumberFormat="1" applyFont="1" applyBorder="1" applyAlignment="1" applyProtection="1">
      <alignment horizontal="center" vertical="center"/>
      <protection hidden="1"/>
    </xf>
    <xf numFmtId="0" fontId="48" fillId="0" borderId="0" xfId="1" applyFont="1" applyAlignment="1" applyProtection="1">
      <alignment horizontal="center" vertical="center"/>
      <protection hidden="1"/>
    </xf>
    <xf numFmtId="0" fontId="48" fillId="0" borderId="0" xfId="1" applyFont="1" applyBorder="1" applyAlignment="1" applyProtection="1">
      <alignment vertical="center"/>
      <protection hidden="1"/>
    </xf>
    <xf numFmtId="0" fontId="60" fillId="0" borderId="0" xfId="1" applyFont="1" applyFill="1" applyBorder="1" applyAlignment="1" applyProtection="1">
      <alignment vertical="center"/>
      <protection hidden="1"/>
    </xf>
    <xf numFmtId="0" fontId="54" fillId="0" borderId="0" xfId="1" applyFont="1" applyBorder="1" applyAlignment="1" applyProtection="1">
      <alignment horizontal="right" vertical="center"/>
      <protection hidden="1"/>
    </xf>
    <xf numFmtId="0" fontId="54" fillId="0" borderId="0" xfId="1" applyFont="1" applyBorder="1" applyAlignment="1" applyProtection="1">
      <alignment horizontal="left" vertical="center"/>
      <protection hidden="1"/>
    </xf>
    <xf numFmtId="0" fontId="61" fillId="0" borderId="0" xfId="1" applyFont="1" applyBorder="1" applyAlignment="1" applyProtection="1">
      <alignment horizontal="left" vertical="center"/>
      <protection hidden="1"/>
    </xf>
    <xf numFmtId="0" fontId="54" fillId="0" borderId="0" xfId="1" applyFont="1" applyBorder="1" applyAlignment="1" applyProtection="1">
      <alignment horizontal="center" vertical="center"/>
      <protection hidden="1"/>
    </xf>
    <xf numFmtId="0" fontId="55" fillId="0" borderId="0" xfId="1" applyFont="1" applyFill="1" applyBorder="1" applyAlignment="1" applyProtection="1">
      <alignment horizontal="center" vertical="center"/>
      <protection hidden="1"/>
    </xf>
    <xf numFmtId="9" fontId="56" fillId="0" borderId="0" xfId="1" applyNumberFormat="1" applyFont="1" applyBorder="1" applyAlignment="1" applyProtection="1">
      <alignment vertical="center"/>
      <protection hidden="1"/>
    </xf>
    <xf numFmtId="9" fontId="56" fillId="0" borderId="0" xfId="1" applyNumberFormat="1" applyFont="1" applyBorder="1" applyAlignment="1" applyProtection="1">
      <alignment horizontal="center" vertical="center"/>
      <protection hidden="1"/>
    </xf>
    <xf numFmtId="0" fontId="57" fillId="0" borderId="0" xfId="1" applyFont="1" applyBorder="1" applyAlignment="1" applyProtection="1">
      <alignment horizontal="center" vertical="center"/>
      <protection hidden="1"/>
    </xf>
    <xf numFmtId="2" fontId="57" fillId="0" borderId="0" xfId="1" applyNumberFormat="1" applyFont="1" applyBorder="1" applyAlignment="1" applyProtection="1">
      <alignment horizontal="center" vertical="center"/>
      <protection hidden="1"/>
    </xf>
    <xf numFmtId="10" fontId="57" fillId="0" borderId="0" xfId="1" applyNumberFormat="1" applyFont="1" applyBorder="1" applyAlignment="1" applyProtection="1">
      <alignment horizontal="center" vertical="center"/>
      <protection hidden="1"/>
    </xf>
    <xf numFmtId="0" fontId="57" fillId="0" borderId="0" xfId="1" applyFont="1" applyAlignment="1" applyProtection="1">
      <alignment horizontal="center" vertical="center"/>
      <protection hidden="1"/>
    </xf>
    <xf numFmtId="0" fontId="57" fillId="0" borderId="0" xfId="1" applyFont="1" applyBorder="1" applyAlignment="1" applyProtection="1">
      <alignment vertical="center"/>
      <protection hidden="1"/>
    </xf>
    <xf numFmtId="0" fontId="58" fillId="0" borderId="0" xfId="1" applyFont="1" applyBorder="1" applyAlignment="1" applyProtection="1">
      <alignment vertical="center"/>
      <protection hidden="1"/>
    </xf>
    <xf numFmtId="0" fontId="14" fillId="0" borderId="0" xfId="1" applyFont="1" applyBorder="1" applyAlignment="1" applyProtection="1">
      <alignment horizontal="right" vertical="center"/>
      <protection hidden="1"/>
    </xf>
    <xf numFmtId="0" fontId="14" fillId="0" borderId="0" xfId="1" applyFont="1" applyBorder="1" applyAlignment="1" applyProtection="1">
      <alignment horizontal="center" vertical="center"/>
      <protection hidden="1"/>
    </xf>
    <xf numFmtId="9" fontId="13" fillId="4" borderId="44" xfId="1" applyNumberFormat="1" applyFont="1" applyFill="1" applyBorder="1" applyAlignment="1" applyProtection="1">
      <alignment vertical="center"/>
      <protection hidden="1"/>
    </xf>
    <xf numFmtId="9" fontId="13" fillId="4" borderId="45" xfId="1" applyNumberFormat="1" applyFont="1" applyFill="1" applyBorder="1" applyAlignment="1" applyProtection="1">
      <alignment vertical="center"/>
      <protection hidden="1"/>
    </xf>
    <xf numFmtId="0" fontId="14" fillId="4" borderId="9" xfId="1" applyFont="1" applyFill="1" applyBorder="1" applyAlignment="1" applyProtection="1">
      <alignment horizontal="right" vertical="center"/>
      <protection hidden="1"/>
    </xf>
    <xf numFmtId="0" fontId="26" fillId="11" borderId="7" xfId="1" applyFont="1" applyFill="1" applyBorder="1" applyAlignment="1" applyProtection="1">
      <alignment horizontal="left" vertical="center"/>
      <protection hidden="1"/>
    </xf>
    <xf numFmtId="0" fontId="26" fillId="11" borderId="10" xfId="1" applyFont="1" applyFill="1" applyBorder="1" applyAlignment="1" applyProtection="1">
      <alignment horizontal="left" vertical="center"/>
      <protection hidden="1"/>
    </xf>
    <xf numFmtId="9" fontId="62" fillId="4" borderId="5" xfId="1" applyNumberFormat="1" applyFont="1" applyFill="1" applyBorder="1" applyAlignment="1" applyProtection="1">
      <alignment horizontal="center" vertical="center"/>
      <protection hidden="1"/>
    </xf>
    <xf numFmtId="9" fontId="63" fillId="0" borderId="0" xfId="1" applyNumberFormat="1" applyFont="1" applyBorder="1" applyAlignment="1" applyProtection="1">
      <alignment horizontal="center" vertical="center"/>
      <protection hidden="1"/>
    </xf>
    <xf numFmtId="0" fontId="12" fillId="0" borderId="11" xfId="1" applyFont="1" applyBorder="1" applyAlignment="1" applyProtection="1">
      <alignment horizontal="center" vertical="center"/>
      <protection hidden="1"/>
    </xf>
    <xf numFmtId="0" fontId="12" fillId="0" borderId="9" xfId="1" applyFont="1" applyBorder="1" applyAlignment="1" applyProtection="1">
      <alignment horizontal="center" vertical="center"/>
      <protection hidden="1"/>
    </xf>
    <xf numFmtId="0" fontId="40" fillId="9" borderId="11" xfId="1" applyFont="1" applyFill="1" applyBorder="1" applyAlignment="1" applyProtection="1">
      <alignment horizontal="center" vertical="center" wrapText="1"/>
      <protection hidden="1"/>
    </xf>
    <xf numFmtId="0" fontId="40" fillId="9" borderId="9" xfId="1" applyFont="1" applyFill="1" applyBorder="1" applyAlignment="1" applyProtection="1">
      <alignment horizontal="center" vertical="center" wrapText="1"/>
      <protection hidden="1"/>
    </xf>
    <xf numFmtId="0" fontId="40" fillId="9" borderId="18" xfId="1" applyFont="1" applyFill="1" applyBorder="1" applyAlignment="1" applyProtection="1">
      <alignment horizontal="center" vertical="center" wrapText="1"/>
      <protection hidden="1"/>
    </xf>
    <xf numFmtId="0" fontId="40" fillId="9" borderId="19" xfId="1" applyFont="1" applyFill="1" applyBorder="1" applyAlignment="1" applyProtection="1">
      <alignment horizontal="center" vertical="center" wrapText="1"/>
      <protection hidden="1"/>
    </xf>
    <xf numFmtId="0" fontId="20" fillId="2" borderId="22" xfId="1" applyFont="1" applyFill="1" applyBorder="1" applyAlignment="1" applyProtection="1">
      <alignment vertical="center" wrapText="1"/>
      <protection hidden="1"/>
    </xf>
    <xf numFmtId="10" fontId="13" fillId="0" borderId="0" xfId="1" applyNumberFormat="1" applyFont="1" applyBorder="1" applyAlignment="1" applyProtection="1">
      <alignment horizontal="center" vertical="center"/>
      <protection hidden="1"/>
    </xf>
    <xf numFmtId="10" fontId="68" fillId="0" borderId="0" xfId="1" applyNumberFormat="1" applyFont="1" applyAlignment="1" applyProtection="1">
      <alignment horizontal="center"/>
      <protection hidden="1"/>
    </xf>
    <xf numFmtId="0" fontId="2" fillId="0" borderId="15" xfId="1" applyFont="1" applyBorder="1" applyAlignment="1" applyProtection="1">
      <alignment horizontal="center" vertical="center"/>
      <protection hidden="1"/>
    </xf>
    <xf numFmtId="0" fontId="3" fillId="0" borderId="7" xfId="1" applyFont="1" applyBorder="1" applyAlignment="1" applyProtection="1">
      <alignment horizontal="center" vertical="center"/>
      <protection hidden="1"/>
    </xf>
    <xf numFmtId="0" fontId="3" fillId="0" borderId="10" xfId="1" applyFont="1" applyBorder="1" applyAlignment="1" applyProtection="1">
      <alignment horizontal="center" vertical="center"/>
      <protection hidden="1"/>
    </xf>
    <xf numFmtId="164" fontId="7" fillId="13" borderId="17" xfId="1" applyNumberFormat="1" applyFont="1" applyFill="1" applyBorder="1" applyAlignment="1" applyProtection="1">
      <alignment horizontal="center" vertical="center"/>
      <protection hidden="1"/>
    </xf>
    <xf numFmtId="164" fontId="7" fillId="13" borderId="7" xfId="1" applyNumberFormat="1" applyFont="1" applyFill="1" applyBorder="1" applyAlignment="1" applyProtection="1">
      <alignment horizontal="center" vertical="center"/>
      <protection hidden="1"/>
    </xf>
    <xf numFmtId="0" fontId="7" fillId="13" borderId="7" xfId="1" applyFont="1" applyFill="1" applyBorder="1" applyAlignment="1" applyProtection="1">
      <alignment horizontal="center" vertical="center"/>
      <protection hidden="1"/>
    </xf>
    <xf numFmtId="0" fontId="7" fillId="13" borderId="10" xfId="1" applyFont="1" applyFill="1" applyBorder="1" applyAlignment="1" applyProtection="1">
      <alignment horizontal="center" vertical="center"/>
      <protection hidden="1"/>
    </xf>
    <xf numFmtId="0" fontId="64" fillId="0" borderId="0" xfId="1" applyFont="1" applyBorder="1" applyAlignment="1" applyProtection="1">
      <alignment horizontal="center" vertical="center"/>
      <protection hidden="1"/>
    </xf>
    <xf numFmtId="0" fontId="3" fillId="13" borderId="20" xfId="1" applyFont="1" applyFill="1" applyBorder="1" applyAlignment="1" applyProtection="1">
      <alignment horizontal="center" vertical="center"/>
      <protection hidden="1"/>
    </xf>
    <xf numFmtId="0" fontId="3" fillId="13" borderId="8" xfId="1" applyFont="1" applyFill="1" applyBorder="1" applyAlignment="1" applyProtection="1">
      <alignment horizontal="center" vertical="center"/>
      <protection hidden="1"/>
    </xf>
    <xf numFmtId="0" fontId="61" fillId="0" borderId="0" xfId="1" applyFont="1" applyBorder="1" applyAlignment="1" applyProtection="1">
      <alignment horizontal="center" vertical="center"/>
      <protection hidden="1"/>
    </xf>
    <xf numFmtId="0" fontId="17" fillId="0" borderId="5" xfId="1" applyFont="1" applyBorder="1" applyAlignment="1" applyProtection="1">
      <alignment horizontal="center" vertical="center"/>
      <protection hidden="1"/>
    </xf>
    <xf numFmtId="0" fontId="37" fillId="0" borderId="0" xfId="1" applyFont="1" applyFill="1" applyBorder="1" applyAlignment="1" applyProtection="1">
      <alignment horizontal="center" vertical="center"/>
      <protection hidden="1"/>
    </xf>
    <xf numFmtId="0" fontId="9" fillId="12" borderId="0" xfId="1" applyFont="1" applyFill="1" applyBorder="1" applyAlignment="1" applyProtection="1">
      <alignment horizontal="center" vertical="center"/>
      <protection hidden="1"/>
    </xf>
    <xf numFmtId="0" fontId="20" fillId="0" borderId="47" xfId="1" applyFont="1" applyFill="1" applyBorder="1" applyAlignment="1" applyProtection="1">
      <alignment vertical="center" wrapText="1"/>
      <protection hidden="1"/>
    </xf>
    <xf numFmtId="0" fontId="0" fillId="0" borderId="7" xfId="0" applyBorder="1" applyAlignment="1">
      <alignment vertical="center"/>
    </xf>
    <xf numFmtId="0" fontId="0" fillId="0" borderId="10" xfId="0" applyBorder="1" applyAlignment="1">
      <alignment vertical="center"/>
    </xf>
    <xf numFmtId="0" fontId="2" fillId="8" borderId="47" xfId="1" applyFont="1" applyFill="1" applyBorder="1" applyAlignment="1" applyProtection="1">
      <alignment horizontal="center"/>
      <protection locked="0"/>
    </xf>
    <xf numFmtId="0" fontId="38" fillId="14" borderId="1" xfId="1" applyNumberFormat="1" applyFont="1" applyFill="1" applyBorder="1" applyAlignment="1" applyProtection="1">
      <alignment horizontal="center" vertical="center"/>
      <protection locked="0"/>
    </xf>
    <xf numFmtId="0" fontId="38" fillId="14" borderId="1" xfId="1" applyFont="1" applyFill="1" applyBorder="1" applyAlignment="1" applyProtection="1">
      <alignment horizontal="center" vertical="center" wrapText="1"/>
      <protection locked="0"/>
    </xf>
    <xf numFmtId="0" fontId="38" fillId="14" borderId="9" xfId="1" applyFont="1" applyFill="1" applyBorder="1" applyAlignment="1" applyProtection="1">
      <alignment horizontal="center" vertical="center" wrapText="1"/>
      <protection locked="0"/>
    </xf>
    <xf numFmtId="0" fontId="69" fillId="14" borderId="9" xfId="1" applyFont="1" applyFill="1" applyBorder="1" applyAlignment="1" applyProtection="1">
      <alignment horizontal="center" vertical="center"/>
      <protection locked="0"/>
    </xf>
    <xf numFmtId="10" fontId="37" fillId="14" borderId="5" xfId="1" applyNumberFormat="1" applyFont="1" applyFill="1" applyBorder="1" applyAlignment="1" applyProtection="1">
      <alignment horizontal="center" vertical="center"/>
      <protection locked="0"/>
    </xf>
    <xf numFmtId="10" fontId="37" fillId="14" borderId="1" xfId="1" applyNumberFormat="1" applyFont="1" applyFill="1" applyBorder="1" applyAlignment="1" applyProtection="1">
      <alignment horizontal="center" vertical="center"/>
      <protection locked="0"/>
    </xf>
    <xf numFmtId="0" fontId="37" fillId="14" borderId="5" xfId="1" applyFont="1" applyFill="1" applyBorder="1" applyAlignment="1" applyProtection="1">
      <alignment horizontal="center" vertical="center"/>
      <protection locked="0"/>
    </xf>
    <xf numFmtId="0" fontId="37" fillId="14" borderId="1" xfId="1" applyFont="1" applyFill="1" applyBorder="1" applyAlignment="1" applyProtection="1">
      <alignment horizontal="center" vertical="center"/>
      <protection locked="0"/>
    </xf>
    <xf numFmtId="0" fontId="69" fillId="14" borderId="19" xfId="1" applyFont="1" applyFill="1" applyBorder="1" applyAlignment="1" applyProtection="1">
      <alignment horizontal="center" vertical="center"/>
      <protection locked="0"/>
    </xf>
    <xf numFmtId="0" fontId="37" fillId="14" borderId="22" xfId="1" applyFont="1" applyFill="1" applyBorder="1" applyAlignment="1" applyProtection="1">
      <alignment horizontal="center" vertical="center"/>
      <protection locked="0"/>
    </xf>
    <xf numFmtId="0" fontId="37" fillId="14" borderId="2" xfId="1" applyFont="1" applyFill="1" applyBorder="1" applyAlignment="1" applyProtection="1">
      <alignment horizontal="center" vertical="center"/>
      <protection locked="0"/>
    </xf>
    <xf numFmtId="0" fontId="12" fillId="0" borderId="34" xfId="1" applyFont="1" applyBorder="1" applyAlignment="1" applyProtection="1">
      <alignment horizontal="left" vertical="center" wrapText="1"/>
      <protection hidden="1"/>
    </xf>
    <xf numFmtId="0" fontId="2" fillId="0" borderId="6" xfId="1" applyFont="1" applyBorder="1" applyAlignment="1" applyProtection="1">
      <alignment horizontal="left" vertical="center"/>
      <protection hidden="1"/>
    </xf>
    <xf numFmtId="0" fontId="2" fillId="0" borderId="35" xfId="1" applyFont="1" applyBorder="1" applyAlignment="1" applyProtection="1">
      <alignment horizontal="left" vertical="center"/>
      <protection hidden="1"/>
    </xf>
    <xf numFmtId="0" fontId="2" fillId="0" borderId="5" xfId="1" applyFont="1" applyBorder="1" applyAlignment="1" applyProtection="1">
      <alignment horizontal="left" vertical="center"/>
      <protection hidden="1"/>
    </xf>
    <xf numFmtId="0" fontId="12" fillId="0" borderId="35" xfId="1" applyFont="1" applyBorder="1" applyAlignment="1" applyProtection="1">
      <alignment horizontal="left" vertical="center" wrapText="1"/>
      <protection hidden="1"/>
    </xf>
    <xf numFmtId="0" fontId="2" fillId="0" borderId="21" xfId="1" applyFont="1" applyBorder="1" applyAlignment="1" applyProtection="1">
      <alignment horizontal="left" vertical="center"/>
      <protection hidden="1"/>
    </xf>
    <xf numFmtId="0" fontId="2" fillId="0" borderId="22" xfId="1" applyFont="1" applyBorder="1" applyAlignment="1" applyProtection="1">
      <alignment horizontal="left" vertical="center"/>
      <protection hidden="1"/>
    </xf>
    <xf numFmtId="0" fontId="3" fillId="11" borderId="17" xfId="0" applyFont="1" applyFill="1" applyBorder="1" applyAlignment="1" applyProtection="1">
      <alignment horizontal="center" vertical="center" wrapText="1"/>
      <protection hidden="1"/>
    </xf>
    <xf numFmtId="0" fontId="3" fillId="11" borderId="10" xfId="0" applyFont="1" applyFill="1" applyBorder="1" applyAlignment="1" applyProtection="1">
      <alignment horizontal="center" vertical="center" wrapText="1"/>
      <protection hidden="1"/>
    </xf>
    <xf numFmtId="0" fontId="3" fillId="11" borderId="17" xfId="0" applyFont="1" applyFill="1" applyBorder="1" applyAlignment="1" applyProtection="1">
      <alignment horizontal="center" vertical="center" wrapText="1"/>
      <protection hidden="1"/>
    </xf>
    <xf numFmtId="0" fontId="2" fillId="11" borderId="10" xfId="0" applyFont="1" applyFill="1" applyBorder="1" applyAlignment="1" applyProtection="1">
      <alignment horizontal="center" vertical="center" wrapText="1"/>
      <protection hidden="1"/>
    </xf>
    <xf numFmtId="2" fontId="68" fillId="0" borderId="0" xfId="0" applyNumberFormat="1" applyFont="1" applyBorder="1" applyAlignment="1" applyProtection="1">
      <alignment horizontal="center" vertical="center" wrapText="1"/>
      <protection hidden="1"/>
    </xf>
    <xf numFmtId="1" fontId="68" fillId="0" borderId="0" xfId="0" applyNumberFormat="1" applyFont="1" applyBorder="1" applyAlignment="1" applyProtection="1">
      <alignment horizontal="center" vertical="center" wrapText="1"/>
      <protection hidden="1"/>
    </xf>
    <xf numFmtId="0" fontId="47" fillId="0" borderId="0" xfId="0" applyFont="1" applyBorder="1" applyAlignment="1" applyProtection="1">
      <alignment horizontal="center" vertical="center"/>
      <protection hidden="1"/>
    </xf>
    <xf numFmtId="2" fontId="48" fillId="0" borderId="0" xfId="0" applyNumberFormat="1" applyFont="1" applyBorder="1" applyAlignment="1" applyProtection="1">
      <alignment horizontal="center" vertical="center"/>
      <protection hidden="1"/>
    </xf>
    <xf numFmtId="0" fontId="48" fillId="0" borderId="0" xfId="0" applyFont="1" applyBorder="1" applyAlignment="1" applyProtection="1">
      <alignment horizontal="center" vertical="center"/>
      <protection hidden="1"/>
    </xf>
    <xf numFmtId="10" fontId="48" fillId="0" borderId="0" xfId="0" applyNumberFormat="1" applyFont="1" applyBorder="1" applyAlignment="1" applyProtection="1">
      <alignment horizontal="center" vertical="center"/>
      <protection hidden="1"/>
    </xf>
    <xf numFmtId="0" fontId="48" fillId="0" borderId="0" xfId="0" applyFont="1" applyAlignment="1" applyProtection="1">
      <alignment horizontal="center" vertical="center"/>
      <protection hidden="1"/>
    </xf>
    <xf numFmtId="0" fontId="48" fillId="0" borderId="0" xfId="0" applyFont="1" applyBorder="1" applyAlignment="1" applyProtection="1">
      <alignment vertical="center"/>
      <protection hidden="1"/>
    </xf>
    <xf numFmtId="9" fontId="13" fillId="4" borderId="44" xfId="0" applyNumberFormat="1" applyFont="1" applyFill="1" applyBorder="1" applyAlignment="1" applyProtection="1">
      <alignment vertical="center"/>
      <protection hidden="1"/>
    </xf>
    <xf numFmtId="9" fontId="13" fillId="4" borderId="45" xfId="0" applyNumberFormat="1" applyFont="1" applyFill="1" applyBorder="1" applyAlignment="1" applyProtection="1">
      <alignment vertical="center"/>
      <protection hidden="1"/>
    </xf>
    <xf numFmtId="0" fontId="14" fillId="4" borderId="9" xfId="0" applyFont="1" applyFill="1" applyBorder="1" applyAlignment="1" applyProtection="1">
      <alignment horizontal="right" vertical="center"/>
      <protection hidden="1"/>
    </xf>
    <xf numFmtId="0" fontId="40" fillId="12" borderId="59" xfId="0" applyFont="1" applyFill="1" applyBorder="1" applyAlignment="1" applyProtection="1">
      <alignment horizontal="center" vertical="center" wrapText="1"/>
      <protection hidden="1"/>
    </xf>
    <xf numFmtId="9" fontId="48" fillId="0" borderId="0" xfId="0" applyNumberFormat="1" applyFont="1" applyBorder="1" applyAlignment="1" applyProtection="1">
      <alignment vertical="center"/>
      <protection hidden="1"/>
    </xf>
    <xf numFmtId="0" fontId="12" fillId="12" borderId="5" xfId="0" applyNumberFormat="1" applyFont="1" applyFill="1" applyBorder="1" applyAlignment="1" applyProtection="1">
      <alignment horizontal="center" vertical="center"/>
      <protection hidden="1"/>
    </xf>
    <xf numFmtId="0" fontId="12" fillId="12" borderId="1" xfId="0" applyNumberFormat="1" applyFont="1" applyFill="1" applyBorder="1" applyAlignment="1" applyProtection="1">
      <alignment horizontal="center" vertical="center"/>
      <protection hidden="1"/>
    </xf>
    <xf numFmtId="0" fontId="12" fillId="4" borderId="4" xfId="0" applyNumberFormat="1" applyFont="1" applyFill="1" applyBorder="1" applyAlignment="1" applyProtection="1">
      <alignment horizontal="center" vertical="center"/>
      <protection hidden="1"/>
    </xf>
    <xf numFmtId="0" fontId="12" fillId="4" borderId="13" xfId="0" applyNumberFormat="1" applyFont="1" applyFill="1" applyBorder="1" applyAlignment="1" applyProtection="1">
      <alignment horizontal="center" vertical="center"/>
      <protection hidden="1"/>
    </xf>
    <xf numFmtId="0" fontId="12" fillId="12" borderId="22" xfId="0" applyNumberFormat="1" applyFont="1" applyFill="1" applyBorder="1" applyAlignment="1" applyProtection="1">
      <alignment horizontal="center" vertical="center"/>
      <protection hidden="1"/>
    </xf>
    <xf numFmtId="0" fontId="12" fillId="12" borderId="2" xfId="0" applyNumberFormat="1" applyFont="1" applyFill="1" applyBorder="1" applyAlignment="1" applyProtection="1">
      <alignment horizontal="center" vertical="center"/>
      <protection hidden="1"/>
    </xf>
    <xf numFmtId="10" fontId="13" fillId="0" borderId="0" xfId="0" applyNumberFormat="1" applyFont="1" applyBorder="1" applyAlignment="1" applyProtection="1">
      <alignment horizontal="center" vertical="center"/>
      <protection hidden="1"/>
    </xf>
    <xf numFmtId="0" fontId="68" fillId="0" borderId="0" xfId="0" applyFont="1" applyBorder="1" applyAlignment="1" applyProtection="1">
      <alignment vertical="center"/>
      <protection hidden="1"/>
    </xf>
    <xf numFmtId="0" fontId="2" fillId="0" borderId="15" xfId="0" applyFont="1" applyBorder="1" applyAlignment="1" applyProtection="1">
      <alignment horizontal="center" vertical="center"/>
      <protection hidden="1"/>
    </xf>
    <xf numFmtId="0" fontId="3" fillId="0" borderId="7" xfId="0" applyFont="1" applyBorder="1" applyAlignment="1" applyProtection="1">
      <alignment horizontal="center" vertical="center"/>
      <protection hidden="1"/>
    </xf>
    <xf numFmtId="0" fontId="3" fillId="0" borderId="10" xfId="0" applyFont="1" applyBorder="1" applyAlignment="1" applyProtection="1">
      <alignment horizontal="center" vertical="center"/>
      <protection hidden="1"/>
    </xf>
    <xf numFmtId="164" fontId="7" fillId="13" borderId="17" xfId="0" applyNumberFormat="1" applyFont="1" applyFill="1" applyBorder="1" applyAlignment="1" applyProtection="1">
      <alignment horizontal="center" vertical="center"/>
      <protection hidden="1"/>
    </xf>
    <xf numFmtId="164" fontId="7" fillId="13" borderId="7" xfId="0" applyNumberFormat="1" applyFont="1" applyFill="1" applyBorder="1" applyAlignment="1" applyProtection="1">
      <alignment horizontal="center" vertical="center"/>
      <protection hidden="1"/>
    </xf>
    <xf numFmtId="0" fontId="7" fillId="13" borderId="7" xfId="0" applyFont="1" applyFill="1" applyBorder="1" applyAlignment="1" applyProtection="1">
      <alignment horizontal="center" vertical="center"/>
      <protection hidden="1"/>
    </xf>
    <xf numFmtId="0" fontId="7" fillId="13" borderId="10" xfId="0" applyFont="1" applyFill="1" applyBorder="1" applyAlignment="1" applyProtection="1">
      <alignment horizontal="center" vertical="center"/>
      <protection hidden="1"/>
    </xf>
    <xf numFmtId="0" fontId="49" fillId="0" borderId="0" xfId="0" applyFont="1" applyBorder="1" applyAlignment="1" applyProtection="1">
      <alignment horizontal="right" vertical="center"/>
      <protection hidden="1"/>
    </xf>
    <xf numFmtId="0" fontId="50" fillId="0" borderId="15" xfId="0" applyFont="1" applyBorder="1" applyAlignment="1" applyProtection="1">
      <alignment horizontal="right" vertical="center"/>
      <protection hidden="1"/>
    </xf>
    <xf numFmtId="0" fontId="3" fillId="13" borderId="20" xfId="0" applyFont="1" applyFill="1" applyBorder="1" applyAlignment="1" applyProtection="1">
      <alignment horizontal="center" vertical="center"/>
      <protection hidden="1"/>
    </xf>
    <xf numFmtId="0" fontId="3" fillId="13" borderId="41" xfId="0" applyFont="1" applyFill="1" applyBorder="1" applyAlignment="1" applyProtection="1">
      <alignment horizontal="center" vertical="center"/>
      <protection hidden="1"/>
    </xf>
    <xf numFmtId="0" fontId="1" fillId="7" borderId="34" xfId="0" applyFont="1" applyFill="1" applyBorder="1" applyAlignment="1" applyProtection="1">
      <alignment horizontal="center" vertical="center" wrapText="1"/>
      <protection locked="0"/>
    </xf>
    <xf numFmtId="0" fontId="1" fillId="7" borderId="6" xfId="0" applyFont="1" applyFill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horizontal="center" vertical="center"/>
      <protection hidden="1"/>
    </xf>
    <xf numFmtId="0" fontId="3" fillId="5" borderId="20" xfId="0" applyFont="1" applyFill="1" applyBorder="1" applyAlignment="1" applyProtection="1">
      <alignment horizontal="center" vertical="center" wrapText="1"/>
      <protection hidden="1"/>
    </xf>
    <xf numFmtId="0" fontId="3" fillId="5" borderId="8" xfId="0" applyFont="1" applyFill="1" applyBorder="1" applyAlignment="1" applyProtection="1">
      <alignment horizontal="center" vertical="center" wrapText="1"/>
      <protection hidden="1"/>
    </xf>
    <xf numFmtId="0" fontId="3" fillId="5" borderId="3" xfId="0" applyFont="1" applyFill="1" applyBorder="1" applyAlignment="1" applyProtection="1">
      <alignment horizontal="center" vertical="center"/>
      <protection hidden="1"/>
    </xf>
    <xf numFmtId="0" fontId="3" fillId="5" borderId="27" xfId="0" applyFont="1" applyFill="1" applyBorder="1" applyAlignment="1" applyProtection="1">
      <alignment horizontal="center" vertical="center"/>
      <protection hidden="1"/>
    </xf>
    <xf numFmtId="0" fontId="3" fillId="5" borderId="23" xfId="0" applyFont="1" applyFill="1" applyBorder="1" applyAlignment="1" applyProtection="1">
      <alignment horizontal="center" vertical="center"/>
      <protection hidden="1"/>
    </xf>
    <xf numFmtId="0" fontId="3" fillId="5" borderId="24" xfId="0" applyFont="1" applyFill="1" applyBorder="1" applyAlignment="1" applyProtection="1">
      <alignment horizontal="center" vertical="center"/>
      <protection hidden="1"/>
    </xf>
    <xf numFmtId="14" fontId="53" fillId="17" borderId="18" xfId="0" applyNumberFormat="1" applyFont="1" applyFill="1" applyBorder="1" applyAlignment="1" applyProtection="1">
      <alignment horizontal="center" vertical="center"/>
      <protection locked="0"/>
    </xf>
    <xf numFmtId="14" fontId="53" fillId="17" borderId="62" xfId="0" applyNumberFormat="1" applyFont="1" applyFill="1" applyBorder="1" applyAlignment="1" applyProtection="1">
      <alignment horizontal="center" vertical="center"/>
      <protection locked="0"/>
    </xf>
    <xf numFmtId="14" fontId="53" fillId="17" borderId="37" xfId="0" applyNumberFormat="1" applyFont="1" applyFill="1" applyBorder="1" applyAlignment="1" applyProtection="1">
      <alignment horizontal="center" vertical="center"/>
      <protection locked="0"/>
    </xf>
    <xf numFmtId="0" fontId="26" fillId="0" borderId="0" xfId="0" applyFont="1" applyBorder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33" fillId="0" borderId="0" xfId="0" applyFont="1" applyBorder="1" applyAlignment="1" applyProtection="1">
      <alignment horizontal="center" vertical="center" wrapText="1"/>
      <protection hidden="1"/>
    </xf>
    <xf numFmtId="0" fontId="54" fillId="0" borderId="0" xfId="0" applyFont="1" applyBorder="1" applyAlignment="1" applyProtection="1">
      <alignment horizontal="center" vertical="center" wrapText="1"/>
      <protection hidden="1"/>
    </xf>
    <xf numFmtId="0" fontId="33" fillId="0" borderId="0" xfId="0" applyFont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14" fillId="0" borderId="0" xfId="0" applyFont="1" applyBorder="1" applyAlignment="1" applyProtection="1">
      <alignment horizontal="center" vertical="center"/>
      <protection hidden="1"/>
    </xf>
    <xf numFmtId="0" fontId="2" fillId="0" borderId="5" xfId="0" applyFont="1" applyBorder="1" applyAlignment="1" applyProtection="1">
      <alignment vertical="center"/>
      <protection hidden="1"/>
    </xf>
    <xf numFmtId="0" fontId="2" fillId="12" borderId="0" xfId="0" applyFont="1" applyFill="1" applyBorder="1" applyAlignment="1" applyProtection="1">
      <alignment vertical="center"/>
      <protection hidden="1"/>
    </xf>
    <xf numFmtId="0" fontId="38" fillId="14" borderId="5" xfId="0" applyFont="1" applyFill="1" applyBorder="1" applyAlignment="1" applyProtection="1">
      <alignment horizontal="center" vertical="center" wrapText="1"/>
      <protection locked="0"/>
    </xf>
    <xf numFmtId="0" fontId="38" fillId="14" borderId="1" xfId="0" applyFont="1" applyFill="1" applyBorder="1" applyAlignment="1" applyProtection="1">
      <alignment horizontal="center" vertical="center" wrapText="1"/>
      <protection locked="0"/>
    </xf>
    <xf numFmtId="0" fontId="38" fillId="14" borderId="4" xfId="0" applyFont="1" applyFill="1" applyBorder="1" applyAlignment="1" applyProtection="1">
      <alignment horizontal="center" vertical="center" wrapText="1"/>
      <protection locked="0"/>
    </xf>
    <xf numFmtId="0" fontId="38" fillId="14" borderId="13" xfId="0" applyFont="1" applyFill="1" applyBorder="1" applyAlignment="1" applyProtection="1">
      <alignment horizontal="center" vertical="center" wrapText="1"/>
      <protection locked="0"/>
    </xf>
    <xf numFmtId="0" fontId="38" fillId="14" borderId="22" xfId="0" applyFont="1" applyFill="1" applyBorder="1" applyAlignment="1" applyProtection="1">
      <alignment horizontal="center" vertical="center" wrapText="1"/>
      <protection locked="0"/>
    </xf>
    <xf numFmtId="0" fontId="38" fillId="14" borderId="2" xfId="0" applyFont="1" applyFill="1" applyBorder="1" applyAlignment="1" applyProtection="1">
      <alignment horizontal="center" vertical="center" wrapText="1"/>
      <protection locked="0"/>
    </xf>
    <xf numFmtId="0" fontId="20" fillId="0" borderId="27" xfId="0" applyFont="1" applyFill="1" applyBorder="1" applyAlignment="1" applyProtection="1">
      <alignment horizontal="left" vertical="center" wrapText="1"/>
      <protection hidden="1"/>
    </xf>
    <xf numFmtId="0" fontId="20" fillId="0" borderId="29" xfId="0" applyFont="1" applyFill="1" applyBorder="1" applyAlignment="1" applyProtection="1">
      <alignment horizontal="left" vertical="center" wrapText="1"/>
      <protection hidden="1"/>
    </xf>
    <xf numFmtId="0" fontId="20" fillId="0" borderId="30" xfId="0" applyFont="1" applyFill="1" applyBorder="1" applyAlignment="1" applyProtection="1">
      <alignment horizontal="left" vertical="center" wrapText="1"/>
      <protection hidden="1"/>
    </xf>
    <xf numFmtId="0" fontId="20" fillId="0" borderId="16" xfId="0" applyFont="1" applyFill="1" applyBorder="1" applyAlignment="1" applyProtection="1">
      <alignment horizontal="left" vertical="center" wrapText="1"/>
      <protection hidden="1"/>
    </xf>
    <xf numFmtId="0" fontId="20" fillId="0" borderId="25" xfId="0" applyFont="1" applyFill="1" applyBorder="1" applyAlignment="1" applyProtection="1">
      <alignment horizontal="left" vertical="center" wrapText="1"/>
      <protection hidden="1"/>
    </xf>
    <xf numFmtId="0" fontId="20" fillId="0" borderId="31" xfId="0" applyFont="1" applyFill="1" applyBorder="1" applyAlignment="1" applyProtection="1">
      <alignment horizontal="left" vertical="center" wrapText="1"/>
      <protection hidden="1"/>
    </xf>
    <xf numFmtId="0" fontId="3" fillId="5" borderId="20" xfId="1" applyFont="1" applyFill="1" applyBorder="1" applyAlignment="1" applyProtection="1">
      <alignment horizontal="center" vertical="center" wrapText="1"/>
      <protection hidden="1"/>
    </xf>
    <xf numFmtId="0" fontId="2" fillId="5" borderId="8" xfId="1" applyFill="1" applyBorder="1" applyProtection="1">
      <protection hidden="1"/>
    </xf>
    <xf numFmtId="0" fontId="3" fillId="5" borderId="3" xfId="1" applyFont="1" applyFill="1" applyBorder="1" applyAlignment="1" applyProtection="1">
      <alignment horizontal="center" vertical="center"/>
      <protection hidden="1"/>
    </xf>
    <xf numFmtId="0" fontId="3" fillId="5" borderId="28" xfId="1" applyFont="1" applyFill="1" applyBorder="1" applyAlignment="1" applyProtection="1">
      <alignment horizontal="center" vertical="center"/>
      <protection hidden="1"/>
    </xf>
    <xf numFmtId="0" fontId="3" fillId="5" borderId="12" xfId="1" applyFont="1" applyFill="1" applyBorder="1" applyAlignment="1" applyProtection="1">
      <alignment horizontal="center" vertical="center"/>
      <protection hidden="1"/>
    </xf>
    <xf numFmtId="0" fontId="3" fillId="5" borderId="3" xfId="1" applyFont="1" applyFill="1" applyBorder="1" applyAlignment="1" applyProtection="1">
      <alignment horizontal="center" vertical="center"/>
      <protection hidden="1"/>
    </xf>
    <xf numFmtId="0" fontId="0" fillId="5" borderId="8" xfId="0" applyFill="1" applyBorder="1" applyProtection="1">
      <protection hidden="1"/>
    </xf>
    <xf numFmtId="0" fontId="3" fillId="5" borderId="28" xfId="0" applyFont="1" applyFill="1" applyBorder="1" applyAlignment="1" applyProtection="1">
      <alignment horizontal="center" vertical="center"/>
      <protection hidden="1"/>
    </xf>
    <xf numFmtId="0" fontId="3" fillId="5" borderId="12" xfId="0" applyFont="1" applyFill="1" applyBorder="1" applyAlignment="1" applyProtection="1">
      <alignment horizontal="center" vertical="center"/>
      <protection hidden="1"/>
    </xf>
    <xf numFmtId="0" fontId="3" fillId="5" borderId="3" xfId="0" applyFont="1" applyFill="1" applyBorder="1" applyAlignment="1" applyProtection="1">
      <alignment horizontal="center" vertical="center"/>
      <protection hidden="1"/>
    </xf>
    <xf numFmtId="0" fontId="3" fillId="5" borderId="8" xfId="1" applyFont="1" applyFill="1" applyBorder="1" applyAlignment="1" applyProtection="1">
      <alignment horizontal="center" vertical="center" wrapText="1"/>
      <protection hidden="1"/>
    </xf>
    <xf numFmtId="0" fontId="3" fillId="5" borderId="33" xfId="1" applyFont="1" applyFill="1" applyBorder="1" applyAlignment="1" applyProtection="1">
      <alignment horizontal="center" vertical="center"/>
      <protection hidden="1"/>
    </xf>
  </cellXfs>
  <cellStyles count="3">
    <cellStyle name="Normal" xfId="0" builtinId="0"/>
    <cellStyle name="Normal 2" xfId="1"/>
    <cellStyle name="Pourcentage 2" xfId="2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  <color rgb="FFCCECFF"/>
      <color rgb="FFFFFFFF"/>
      <color rgb="FF969696"/>
      <color rgb="FFFFCCCC"/>
      <color rgb="FFFF5050"/>
      <color rgb="FFCCFFFF"/>
      <color rgb="FF6699FF"/>
      <color rgb="FF3366FF"/>
      <color rgb="FFFF3300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>
        <c:manualLayout>
          <c:layoutTarget val="inner"/>
          <c:xMode val="edge"/>
          <c:yMode val="edge"/>
          <c:x val="0"/>
          <c:y val="0"/>
          <c:w val="1"/>
          <c:h val="1"/>
        </c:manualLayout>
      </c:layout>
      <c:barChart>
        <c:barDir val="bar"/>
        <c:grouping val="clustered"/>
        <c:ser>
          <c:idx val="0"/>
          <c:order val="0"/>
          <c:spPr>
            <a:solidFill>
              <a:schemeClr val="tx1"/>
            </a:solidFill>
          </c:spPr>
          <c:val>
            <c:numRef>
              <c:f>'Notation E11'!$P$7:$P$15</c:f>
              <c:numCache>
                <c:formatCode>0.00%</c:formatCode>
                <c:ptCount val="9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</c:numCache>
            </c:numRef>
          </c:val>
        </c:ser>
        <c:axId val="76853248"/>
        <c:axId val="76854784"/>
      </c:barChart>
      <c:catAx>
        <c:axId val="76853248"/>
        <c:scaling>
          <c:orientation val="maxMin"/>
        </c:scaling>
        <c:delete val="1"/>
        <c:axPos val="l"/>
        <c:majorGridlines/>
        <c:tickLblPos val="none"/>
        <c:crossAx val="76854784"/>
        <c:crosses val="autoZero"/>
        <c:auto val="1"/>
        <c:lblAlgn val="ctr"/>
        <c:lblOffset val="100"/>
      </c:catAx>
      <c:valAx>
        <c:axId val="76854784"/>
        <c:scaling>
          <c:orientation val="minMax"/>
          <c:max val="1"/>
        </c:scaling>
        <c:delete val="1"/>
        <c:axPos val="t"/>
        <c:numFmt formatCode="0.00%" sourceLinked="1"/>
        <c:tickLblPos val="none"/>
        <c:crossAx val="76853248"/>
        <c:crosses val="autoZero"/>
        <c:crossBetween val="between"/>
      </c:valAx>
      <c:spPr>
        <a:solidFill>
          <a:srgbClr val="FFFF00">
            <a:alpha val="50000"/>
          </a:srgbClr>
        </a:solidFill>
      </c:spPr>
    </c:plotArea>
    <c:plotVisOnly val="1"/>
    <c:dispBlanksAs val="gap"/>
  </c:chart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>
        <c:manualLayout>
          <c:layoutTarget val="inner"/>
          <c:xMode val="edge"/>
          <c:yMode val="edge"/>
          <c:x val="0"/>
          <c:y val="0"/>
          <c:w val="1"/>
          <c:h val="1"/>
        </c:manualLayout>
      </c:layout>
      <c:barChart>
        <c:barDir val="bar"/>
        <c:grouping val="clustered"/>
        <c:ser>
          <c:idx val="0"/>
          <c:order val="0"/>
          <c:spPr>
            <a:solidFill>
              <a:srgbClr val="000000"/>
            </a:solidFill>
          </c:spPr>
          <c:val>
            <c:numRef>
              <c:f>'Notation E32'!$P$7:$P$20</c:f>
              <c:numCache>
                <c:formatCode>0.00%</c:formatCode>
                <c:ptCount val="1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</c:numCache>
            </c:numRef>
          </c:val>
        </c:ser>
        <c:axId val="78371456"/>
        <c:axId val="77922688"/>
      </c:barChart>
      <c:catAx>
        <c:axId val="78371456"/>
        <c:scaling>
          <c:orientation val="maxMin"/>
        </c:scaling>
        <c:delete val="1"/>
        <c:axPos val="l"/>
        <c:majorGridlines/>
        <c:tickLblPos val="none"/>
        <c:crossAx val="77922688"/>
        <c:crosses val="autoZero"/>
        <c:auto val="1"/>
        <c:lblAlgn val="ctr"/>
        <c:lblOffset val="100"/>
      </c:catAx>
      <c:valAx>
        <c:axId val="77922688"/>
        <c:scaling>
          <c:orientation val="minMax"/>
          <c:max val="1"/>
        </c:scaling>
        <c:delete val="1"/>
        <c:axPos val="t"/>
        <c:numFmt formatCode="0.00%" sourceLinked="1"/>
        <c:tickLblPos val="none"/>
        <c:crossAx val="78371456"/>
        <c:crosses val="autoZero"/>
        <c:crossBetween val="between"/>
      </c:valAx>
      <c:spPr>
        <a:solidFill>
          <a:srgbClr val="FFFF00">
            <a:alpha val="50000"/>
          </a:srgbClr>
        </a:solidFill>
      </c:spPr>
    </c:plotArea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style val="1"/>
  <c:chart>
    <c:plotArea>
      <c:layout>
        <c:manualLayout>
          <c:layoutTarget val="inner"/>
          <c:xMode val="edge"/>
          <c:yMode val="edge"/>
          <c:x val="0"/>
          <c:y val="0"/>
          <c:w val="1"/>
          <c:h val="1"/>
        </c:manualLayout>
      </c:layout>
      <c:barChart>
        <c:barDir val="bar"/>
        <c:grouping val="clustered"/>
        <c:ser>
          <c:idx val="0"/>
          <c:order val="0"/>
          <c:spPr>
            <a:solidFill>
              <a:schemeClr val="tx1"/>
            </a:solidFill>
          </c:spPr>
          <c:val>
            <c:numRef>
              <c:f>'Notation E33'!$P$9:$P$12</c:f>
              <c:numCache>
                <c:formatCode>0.00%</c:formatCod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</c:ser>
        <c:axId val="78232960"/>
        <c:axId val="78251136"/>
      </c:barChart>
      <c:catAx>
        <c:axId val="78232960"/>
        <c:scaling>
          <c:orientation val="maxMin"/>
        </c:scaling>
        <c:delete val="1"/>
        <c:axPos val="l"/>
        <c:majorGridlines/>
        <c:tickLblPos val="none"/>
        <c:crossAx val="78251136"/>
        <c:crosses val="autoZero"/>
        <c:auto val="1"/>
        <c:lblAlgn val="ctr"/>
        <c:lblOffset val="100"/>
      </c:catAx>
      <c:valAx>
        <c:axId val="78251136"/>
        <c:scaling>
          <c:orientation val="minMax"/>
          <c:max val="1"/>
        </c:scaling>
        <c:delete val="1"/>
        <c:axPos val="t"/>
        <c:numFmt formatCode="0.00%" sourceLinked="1"/>
        <c:tickLblPos val="none"/>
        <c:crossAx val="78232960"/>
        <c:crosses val="autoZero"/>
        <c:crossBetween val="between"/>
      </c:valAx>
      <c:spPr>
        <a:solidFill>
          <a:srgbClr val="FFFF00">
            <a:alpha val="50000"/>
          </a:srgbClr>
        </a:solidFill>
      </c:spPr>
    </c:plotArea>
    <c:plotVisOnly val="1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style val="1"/>
  <c:chart>
    <c:plotArea>
      <c:layout>
        <c:manualLayout>
          <c:layoutTarget val="inner"/>
          <c:xMode val="edge"/>
          <c:yMode val="edge"/>
          <c:x val="0"/>
          <c:y val="0"/>
          <c:w val="1"/>
          <c:h val="1"/>
        </c:manualLayout>
      </c:layout>
      <c:barChart>
        <c:barDir val="bar"/>
        <c:grouping val="clustered"/>
        <c:ser>
          <c:idx val="0"/>
          <c:order val="0"/>
          <c:spPr>
            <a:solidFill>
              <a:schemeClr val="tx1"/>
            </a:solidFill>
          </c:spPr>
          <c:val>
            <c:numRef>
              <c:f>'Notation E33'!$P$14:$P$15</c:f>
              <c:numCache>
                <c:formatCode>0.00%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</c:ser>
        <c:axId val="78286848"/>
        <c:axId val="78288384"/>
      </c:barChart>
      <c:catAx>
        <c:axId val="78286848"/>
        <c:scaling>
          <c:orientation val="maxMin"/>
        </c:scaling>
        <c:delete val="1"/>
        <c:axPos val="l"/>
        <c:majorGridlines/>
        <c:tickLblPos val="none"/>
        <c:crossAx val="78288384"/>
        <c:crosses val="autoZero"/>
        <c:auto val="1"/>
        <c:lblAlgn val="ctr"/>
        <c:lblOffset val="100"/>
      </c:catAx>
      <c:valAx>
        <c:axId val="78288384"/>
        <c:scaling>
          <c:orientation val="minMax"/>
          <c:max val="1"/>
        </c:scaling>
        <c:delete val="1"/>
        <c:axPos val="t"/>
        <c:numFmt formatCode="0.00%" sourceLinked="1"/>
        <c:tickLblPos val="none"/>
        <c:crossAx val="78286848"/>
        <c:crosses val="autoZero"/>
        <c:crossBetween val="between"/>
      </c:valAx>
      <c:spPr>
        <a:solidFill>
          <a:srgbClr val="FFFF00">
            <a:alpha val="50000"/>
          </a:srgbClr>
        </a:solidFill>
      </c:spPr>
    </c:plotArea>
    <c:plotVisOnly val="1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style val="1"/>
  <c:chart>
    <c:plotArea>
      <c:layout>
        <c:manualLayout>
          <c:layoutTarget val="inner"/>
          <c:xMode val="edge"/>
          <c:yMode val="edge"/>
          <c:x val="0"/>
          <c:y val="0"/>
          <c:w val="1"/>
          <c:h val="1"/>
        </c:manualLayout>
      </c:layout>
      <c:barChart>
        <c:barDir val="bar"/>
        <c:grouping val="clustered"/>
        <c:ser>
          <c:idx val="0"/>
          <c:order val="0"/>
          <c:spPr>
            <a:solidFill>
              <a:schemeClr val="tx1"/>
            </a:solidFill>
          </c:spPr>
          <c:val>
            <c:numRef>
              <c:f>'Notation E33'!$P$7</c:f>
              <c:numCache>
                <c:formatCode>0.00%</c:formatCode>
                <c:ptCount val="1"/>
                <c:pt idx="0">
                  <c:v>1</c:v>
                </c:pt>
              </c:numCache>
            </c:numRef>
          </c:val>
        </c:ser>
        <c:axId val="78975360"/>
        <c:axId val="78976896"/>
      </c:barChart>
      <c:catAx>
        <c:axId val="78975360"/>
        <c:scaling>
          <c:orientation val="maxMin"/>
        </c:scaling>
        <c:delete val="1"/>
        <c:axPos val="l"/>
        <c:majorGridlines/>
        <c:tickLblPos val="none"/>
        <c:crossAx val="78976896"/>
        <c:crosses val="autoZero"/>
        <c:auto val="1"/>
        <c:lblAlgn val="ctr"/>
        <c:lblOffset val="100"/>
      </c:catAx>
      <c:valAx>
        <c:axId val="78976896"/>
        <c:scaling>
          <c:orientation val="minMax"/>
          <c:max val="1"/>
        </c:scaling>
        <c:delete val="1"/>
        <c:axPos val="t"/>
        <c:numFmt formatCode="0.00%" sourceLinked="1"/>
        <c:tickLblPos val="none"/>
        <c:crossAx val="78975360"/>
        <c:crosses val="autoZero"/>
        <c:crossBetween val="between"/>
      </c:valAx>
      <c:spPr>
        <a:solidFill>
          <a:srgbClr val="FFFF00">
            <a:alpha val="50000"/>
          </a:srgbClr>
        </a:solidFill>
      </c:spPr>
    </c:plotArea>
    <c:plotVisOnly val="1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>
        <c:manualLayout>
          <c:layoutTarget val="inner"/>
          <c:xMode val="edge"/>
          <c:yMode val="edge"/>
          <c:x val="0"/>
          <c:y val="0"/>
          <c:w val="1"/>
          <c:h val="1"/>
        </c:manualLayout>
      </c:layout>
      <c:barChart>
        <c:barDir val="bar"/>
        <c:grouping val="clustered"/>
        <c:ser>
          <c:idx val="0"/>
          <c:order val="0"/>
          <c:spPr>
            <a:solidFill>
              <a:schemeClr val="tx1"/>
            </a:solidFill>
          </c:spPr>
          <c:val>
            <c:numRef>
              <c:f>'Notation E11'!$P$17</c:f>
              <c:numCache>
                <c:formatCode>0.00%</c:formatCode>
                <c:ptCount val="1"/>
                <c:pt idx="0">
                  <c:v>1</c:v>
                </c:pt>
              </c:numCache>
            </c:numRef>
          </c:val>
        </c:ser>
        <c:axId val="76751232"/>
        <c:axId val="76752768"/>
      </c:barChart>
      <c:catAx>
        <c:axId val="76751232"/>
        <c:scaling>
          <c:orientation val="maxMin"/>
        </c:scaling>
        <c:delete val="1"/>
        <c:axPos val="l"/>
        <c:majorGridlines/>
        <c:tickLblPos val="none"/>
        <c:crossAx val="76752768"/>
        <c:crosses val="autoZero"/>
        <c:auto val="1"/>
        <c:lblAlgn val="ctr"/>
        <c:lblOffset val="100"/>
      </c:catAx>
      <c:valAx>
        <c:axId val="76752768"/>
        <c:scaling>
          <c:orientation val="minMax"/>
          <c:max val="1"/>
        </c:scaling>
        <c:delete val="1"/>
        <c:axPos val="t"/>
        <c:numFmt formatCode="0.00%" sourceLinked="1"/>
        <c:tickLblPos val="none"/>
        <c:crossAx val="76751232"/>
        <c:crosses val="autoZero"/>
        <c:crossBetween val="between"/>
      </c:valAx>
      <c:spPr>
        <a:solidFill>
          <a:srgbClr val="FFFF00">
            <a:alpha val="50000"/>
          </a:srgbClr>
        </a:solidFill>
      </c:spPr>
    </c:plotArea>
    <c:plotVisOnly val="1"/>
    <c:dispBlanksAs val="gap"/>
  </c:chart>
  <c:printSettings>
    <c:headerFooter/>
    <c:pageMargins b="0.75000000000000255" l="0.70000000000000062" r="0.70000000000000062" t="0.75000000000000255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>
        <c:manualLayout>
          <c:layoutTarget val="inner"/>
          <c:xMode val="edge"/>
          <c:yMode val="edge"/>
          <c:x val="0"/>
          <c:y val="0"/>
          <c:w val="1"/>
          <c:h val="1"/>
        </c:manualLayout>
      </c:layout>
      <c:barChart>
        <c:barDir val="bar"/>
        <c:grouping val="clustered"/>
        <c:ser>
          <c:idx val="0"/>
          <c:order val="0"/>
          <c:spPr>
            <a:solidFill>
              <a:schemeClr val="tx1"/>
            </a:solidFill>
          </c:spPr>
          <c:val>
            <c:numRef>
              <c:f>'Notation E2'!$P$7:$P$9</c:f>
              <c:numCache>
                <c:formatCode>0.00%</c:formatCode>
                <c:ptCount val="3"/>
                <c:pt idx="0">
                  <c:v>1</c:v>
                </c:pt>
                <c:pt idx="1">
                  <c:v>1</c:v>
                </c:pt>
                <c:pt idx="2">
                  <c:v>1</c:v>
                </c:pt>
              </c:numCache>
            </c:numRef>
          </c:val>
        </c:ser>
        <c:axId val="77448704"/>
        <c:axId val="77450240"/>
      </c:barChart>
      <c:catAx>
        <c:axId val="77448704"/>
        <c:scaling>
          <c:orientation val="maxMin"/>
        </c:scaling>
        <c:delete val="1"/>
        <c:axPos val="l"/>
        <c:majorGridlines/>
        <c:tickLblPos val="none"/>
        <c:crossAx val="77450240"/>
        <c:crosses val="autoZero"/>
        <c:auto val="1"/>
        <c:lblAlgn val="ctr"/>
        <c:lblOffset val="100"/>
      </c:catAx>
      <c:valAx>
        <c:axId val="77450240"/>
        <c:scaling>
          <c:orientation val="minMax"/>
          <c:max val="1"/>
        </c:scaling>
        <c:delete val="1"/>
        <c:axPos val="t"/>
        <c:numFmt formatCode="0.00%" sourceLinked="1"/>
        <c:tickLblPos val="none"/>
        <c:crossAx val="77448704"/>
        <c:crosses val="autoZero"/>
        <c:crossBetween val="between"/>
      </c:valAx>
      <c:spPr>
        <a:solidFill>
          <a:srgbClr val="FFFF00">
            <a:alpha val="50000"/>
          </a:srgbClr>
        </a:solidFill>
      </c:spPr>
    </c:plotArea>
    <c:plotVisOnly val="1"/>
  </c:chart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>
        <c:manualLayout>
          <c:layoutTarget val="inner"/>
          <c:xMode val="edge"/>
          <c:yMode val="edge"/>
          <c:x val="0"/>
          <c:y val="0"/>
          <c:w val="1"/>
          <c:h val="1"/>
        </c:manualLayout>
      </c:layout>
      <c:barChart>
        <c:barDir val="bar"/>
        <c:grouping val="clustered"/>
        <c:ser>
          <c:idx val="0"/>
          <c:order val="0"/>
          <c:dPt>
            <c:idx val="0"/>
            <c:spPr>
              <a:solidFill>
                <a:schemeClr val="tx1"/>
              </a:solidFill>
            </c:spPr>
          </c:dPt>
          <c:dPt>
            <c:idx val="1"/>
            <c:spPr>
              <a:solidFill>
                <a:prstClr val="black"/>
              </a:solidFill>
            </c:spPr>
          </c:dPt>
          <c:dPt>
            <c:idx val="2"/>
            <c:spPr>
              <a:solidFill>
                <a:prstClr val="black"/>
              </a:solidFill>
            </c:spPr>
          </c:dPt>
          <c:val>
            <c:numRef>
              <c:f>'Notation E2'!$P$11:$P$13</c:f>
              <c:numCache>
                <c:formatCode>0.00%</c:formatCode>
                <c:ptCount val="3"/>
                <c:pt idx="0">
                  <c:v>1</c:v>
                </c:pt>
                <c:pt idx="1">
                  <c:v>1</c:v>
                </c:pt>
                <c:pt idx="2">
                  <c:v>1</c:v>
                </c:pt>
              </c:numCache>
            </c:numRef>
          </c:val>
        </c:ser>
        <c:axId val="77618176"/>
        <c:axId val="77628160"/>
      </c:barChart>
      <c:catAx>
        <c:axId val="77618176"/>
        <c:scaling>
          <c:orientation val="maxMin"/>
        </c:scaling>
        <c:delete val="1"/>
        <c:axPos val="l"/>
        <c:majorGridlines/>
        <c:tickLblPos val="none"/>
        <c:crossAx val="77628160"/>
        <c:crosses val="autoZero"/>
        <c:auto val="1"/>
        <c:lblAlgn val="ctr"/>
        <c:lblOffset val="100"/>
      </c:catAx>
      <c:valAx>
        <c:axId val="77628160"/>
        <c:scaling>
          <c:orientation val="minMax"/>
          <c:max val="1"/>
        </c:scaling>
        <c:delete val="1"/>
        <c:axPos val="t"/>
        <c:numFmt formatCode="0.00%" sourceLinked="1"/>
        <c:tickLblPos val="none"/>
        <c:crossAx val="77618176"/>
        <c:crosses val="autoZero"/>
        <c:crossBetween val="between"/>
      </c:valAx>
      <c:spPr>
        <a:solidFill>
          <a:srgbClr val="FFFF00">
            <a:alpha val="50000"/>
          </a:srgbClr>
        </a:solidFill>
      </c:spPr>
    </c:plotArea>
    <c:plotVisOnly val="1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>
        <c:manualLayout>
          <c:layoutTarget val="inner"/>
          <c:xMode val="edge"/>
          <c:yMode val="edge"/>
          <c:x val="0"/>
          <c:y val="0"/>
          <c:w val="1"/>
          <c:h val="1"/>
        </c:manualLayout>
      </c:layout>
      <c:barChart>
        <c:barDir val="bar"/>
        <c:grouping val="clustered"/>
        <c:ser>
          <c:idx val="0"/>
          <c:order val="0"/>
          <c:spPr>
            <a:solidFill>
              <a:schemeClr val="tx1"/>
            </a:solidFill>
          </c:spPr>
          <c:val>
            <c:numRef>
              <c:f>'Notation E31A'!$P$7:$P$11</c:f>
              <c:numCache>
                <c:formatCode>0.00%</c:formatCode>
                <c:ptCount val="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</c:numCache>
            </c:numRef>
          </c:val>
        </c:ser>
        <c:axId val="77885440"/>
        <c:axId val="77886976"/>
      </c:barChart>
      <c:catAx>
        <c:axId val="77885440"/>
        <c:scaling>
          <c:orientation val="maxMin"/>
        </c:scaling>
        <c:delete val="1"/>
        <c:axPos val="l"/>
        <c:majorGridlines/>
        <c:tickLblPos val="none"/>
        <c:crossAx val="77886976"/>
        <c:crosses val="autoZero"/>
        <c:auto val="1"/>
        <c:lblAlgn val="ctr"/>
        <c:lblOffset val="100"/>
      </c:catAx>
      <c:valAx>
        <c:axId val="77886976"/>
        <c:scaling>
          <c:orientation val="minMax"/>
          <c:max val="1"/>
        </c:scaling>
        <c:delete val="1"/>
        <c:axPos val="t"/>
        <c:numFmt formatCode="0.00%" sourceLinked="1"/>
        <c:tickLblPos val="none"/>
        <c:crossAx val="77885440"/>
        <c:crosses val="autoZero"/>
        <c:crossBetween val="between"/>
      </c:valAx>
      <c:spPr>
        <a:solidFill>
          <a:srgbClr val="FFFF00">
            <a:alpha val="50000"/>
          </a:srgbClr>
        </a:solidFill>
      </c:spPr>
    </c:plotArea>
    <c:plotVisOnly val="1"/>
  </c:chart>
  <c:printSettings>
    <c:headerFooter/>
    <c:pageMargins b="0.750000000000003" l="0.70000000000000062" r="0.70000000000000062" t="0.75000000000000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>
        <c:manualLayout>
          <c:layoutTarget val="inner"/>
          <c:xMode val="edge"/>
          <c:yMode val="edge"/>
          <c:x val="0"/>
          <c:y val="0"/>
          <c:w val="1"/>
          <c:h val="1"/>
        </c:manualLayout>
      </c:layout>
      <c:barChart>
        <c:barDir val="bar"/>
        <c:grouping val="clustered"/>
        <c:ser>
          <c:idx val="0"/>
          <c:order val="0"/>
          <c:spPr>
            <a:solidFill>
              <a:schemeClr val="tx1"/>
            </a:solidFill>
          </c:spPr>
          <c:val>
            <c:numRef>
              <c:f>'Notation E31A'!$P$18:$P$20</c:f>
              <c:numCache>
                <c:formatCode>0.00%</c:formatCode>
                <c:ptCount val="3"/>
                <c:pt idx="0">
                  <c:v>1</c:v>
                </c:pt>
                <c:pt idx="1">
                  <c:v>1</c:v>
                </c:pt>
                <c:pt idx="2">
                  <c:v>1</c:v>
                </c:pt>
              </c:numCache>
            </c:numRef>
          </c:val>
        </c:ser>
        <c:axId val="77914496"/>
        <c:axId val="77916032"/>
      </c:barChart>
      <c:catAx>
        <c:axId val="77914496"/>
        <c:scaling>
          <c:orientation val="maxMin"/>
        </c:scaling>
        <c:delete val="1"/>
        <c:axPos val="l"/>
        <c:majorGridlines/>
        <c:tickLblPos val="none"/>
        <c:crossAx val="77916032"/>
        <c:crosses val="autoZero"/>
        <c:auto val="1"/>
        <c:lblAlgn val="ctr"/>
        <c:lblOffset val="100"/>
      </c:catAx>
      <c:valAx>
        <c:axId val="77916032"/>
        <c:scaling>
          <c:orientation val="minMax"/>
          <c:max val="1"/>
        </c:scaling>
        <c:delete val="1"/>
        <c:axPos val="t"/>
        <c:numFmt formatCode="0.00%" sourceLinked="1"/>
        <c:tickLblPos val="none"/>
        <c:crossAx val="77914496"/>
        <c:crosses val="autoZero"/>
        <c:crossBetween val="between"/>
      </c:valAx>
      <c:spPr>
        <a:solidFill>
          <a:srgbClr val="FFFF00">
            <a:alpha val="50000"/>
          </a:srgbClr>
        </a:solidFill>
      </c:spPr>
    </c:plotArea>
    <c:plotVisOnly val="1"/>
  </c:chart>
  <c:printSettings>
    <c:headerFooter/>
    <c:pageMargins b="0.750000000000003" l="0.70000000000000062" r="0.70000000000000062" t="0.750000000000003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>
        <c:manualLayout>
          <c:layoutTarget val="inner"/>
          <c:xMode val="edge"/>
          <c:yMode val="edge"/>
          <c:x val="0"/>
          <c:y val="0"/>
          <c:w val="1"/>
          <c:h val="1"/>
        </c:manualLayout>
      </c:layout>
      <c:barChart>
        <c:barDir val="bar"/>
        <c:grouping val="clustered"/>
        <c:ser>
          <c:idx val="0"/>
          <c:order val="0"/>
          <c:spPr>
            <a:solidFill>
              <a:schemeClr val="tx1"/>
            </a:solidFill>
          </c:spPr>
          <c:val>
            <c:numRef>
              <c:f>'Notation E31A'!$P$13:$P$16</c:f>
              <c:numCache>
                <c:formatCode>0.00%</c:formatCod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</c:ser>
        <c:axId val="77488512"/>
        <c:axId val="77490048"/>
      </c:barChart>
      <c:catAx>
        <c:axId val="77488512"/>
        <c:scaling>
          <c:orientation val="maxMin"/>
        </c:scaling>
        <c:delete val="1"/>
        <c:axPos val="l"/>
        <c:majorGridlines/>
        <c:tickLblPos val="none"/>
        <c:crossAx val="77490048"/>
        <c:crosses val="autoZero"/>
        <c:auto val="1"/>
        <c:lblAlgn val="ctr"/>
        <c:lblOffset val="100"/>
      </c:catAx>
      <c:valAx>
        <c:axId val="77490048"/>
        <c:scaling>
          <c:orientation val="minMax"/>
          <c:max val="1"/>
        </c:scaling>
        <c:delete val="1"/>
        <c:axPos val="t"/>
        <c:numFmt formatCode="0.00%" sourceLinked="1"/>
        <c:tickLblPos val="none"/>
        <c:crossAx val="77488512"/>
        <c:crosses val="autoZero"/>
        <c:crossBetween val="between"/>
      </c:valAx>
      <c:spPr>
        <a:solidFill>
          <a:srgbClr val="FFFF00">
            <a:alpha val="50000"/>
          </a:srgbClr>
        </a:solidFill>
      </c:spPr>
    </c:plotArea>
    <c:plotVisOnly val="1"/>
  </c:chart>
  <c:printSettings>
    <c:headerFooter/>
    <c:pageMargins b="0.75000000000000266" l="0.70000000000000062" r="0.70000000000000062" t="0.75000000000000266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>
        <c:manualLayout>
          <c:layoutTarget val="inner"/>
          <c:xMode val="edge"/>
          <c:yMode val="edge"/>
          <c:x val="0"/>
          <c:y val="0"/>
          <c:w val="1"/>
          <c:h val="1"/>
        </c:manualLayout>
      </c:layout>
      <c:barChart>
        <c:barDir val="bar"/>
        <c:grouping val="clustered"/>
        <c:ser>
          <c:idx val="0"/>
          <c:order val="0"/>
          <c:spPr>
            <a:solidFill>
              <a:schemeClr val="tx1"/>
            </a:solidFill>
          </c:spPr>
          <c:val>
            <c:numRef>
              <c:f>'Notation E31B'!$P$7:$P$13</c:f>
              <c:numCache>
                <c:formatCode>0.00%</c:formatCode>
                <c:ptCount val="7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</c:numCache>
            </c:numRef>
          </c:val>
        </c:ser>
        <c:axId val="78067200"/>
        <c:axId val="78068736"/>
      </c:barChart>
      <c:catAx>
        <c:axId val="78067200"/>
        <c:scaling>
          <c:orientation val="maxMin"/>
        </c:scaling>
        <c:delete val="1"/>
        <c:axPos val="l"/>
        <c:majorGridlines/>
        <c:tickLblPos val="none"/>
        <c:crossAx val="78068736"/>
        <c:crosses val="autoZero"/>
        <c:auto val="1"/>
        <c:lblAlgn val="ctr"/>
        <c:lblOffset val="100"/>
      </c:catAx>
      <c:valAx>
        <c:axId val="78068736"/>
        <c:scaling>
          <c:orientation val="minMax"/>
          <c:max val="1"/>
        </c:scaling>
        <c:delete val="1"/>
        <c:axPos val="t"/>
        <c:numFmt formatCode="0.00%" sourceLinked="1"/>
        <c:tickLblPos val="none"/>
        <c:crossAx val="78067200"/>
        <c:crosses val="autoZero"/>
        <c:crossBetween val="between"/>
      </c:valAx>
      <c:spPr>
        <a:solidFill>
          <a:srgbClr val="FFFF00">
            <a:alpha val="50000"/>
          </a:srgbClr>
        </a:solidFill>
      </c:spPr>
    </c:plotArea>
    <c:plotVisOnly val="1"/>
  </c:chart>
  <c:printSettings>
    <c:headerFooter/>
    <c:pageMargins b="0.750000000000003" l="0.70000000000000062" r="0.70000000000000062" t="0.750000000000003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>
        <c:manualLayout>
          <c:layoutTarget val="inner"/>
          <c:xMode val="edge"/>
          <c:yMode val="edge"/>
          <c:x val="0"/>
          <c:y val="0"/>
          <c:w val="1"/>
          <c:h val="1"/>
        </c:manualLayout>
      </c:layout>
      <c:barChart>
        <c:barDir val="bar"/>
        <c:grouping val="clustered"/>
        <c:ser>
          <c:idx val="0"/>
          <c:order val="0"/>
          <c:spPr>
            <a:solidFill>
              <a:schemeClr val="tx1"/>
            </a:solidFill>
          </c:spPr>
          <c:val>
            <c:numRef>
              <c:f>'Notation E31B'!$P$15:$P$17</c:f>
              <c:numCache>
                <c:formatCode>0.00%</c:formatCode>
                <c:ptCount val="3"/>
                <c:pt idx="0">
                  <c:v>1</c:v>
                </c:pt>
                <c:pt idx="1">
                  <c:v>1</c:v>
                </c:pt>
                <c:pt idx="2">
                  <c:v>1</c:v>
                </c:pt>
              </c:numCache>
            </c:numRef>
          </c:val>
        </c:ser>
        <c:axId val="78108544"/>
        <c:axId val="78110080"/>
      </c:barChart>
      <c:catAx>
        <c:axId val="78108544"/>
        <c:scaling>
          <c:orientation val="maxMin"/>
        </c:scaling>
        <c:delete val="1"/>
        <c:axPos val="l"/>
        <c:majorGridlines/>
        <c:tickLblPos val="none"/>
        <c:crossAx val="78110080"/>
        <c:crosses val="autoZero"/>
        <c:auto val="1"/>
        <c:lblAlgn val="ctr"/>
        <c:lblOffset val="100"/>
      </c:catAx>
      <c:valAx>
        <c:axId val="78110080"/>
        <c:scaling>
          <c:orientation val="minMax"/>
          <c:max val="1"/>
        </c:scaling>
        <c:delete val="1"/>
        <c:axPos val="t"/>
        <c:numFmt formatCode="0.00%" sourceLinked="1"/>
        <c:tickLblPos val="none"/>
        <c:crossAx val="78108544"/>
        <c:crosses val="autoZero"/>
        <c:crossBetween val="between"/>
      </c:valAx>
      <c:spPr>
        <a:solidFill>
          <a:srgbClr val="FFFF00">
            <a:alpha val="50000"/>
          </a:srgbClr>
        </a:solidFill>
      </c:spPr>
    </c:plotArea>
    <c:plotVisOnly val="1"/>
  </c:chart>
  <c:printSettings>
    <c:headerFooter/>
    <c:pageMargins b="0.75000000000000266" l="0.70000000000000062" r="0.70000000000000062" t="0.75000000000000266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3.xml"/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</xdr:colOff>
      <xdr:row>6</xdr:row>
      <xdr:rowOff>9524</xdr:rowOff>
    </xdr:from>
    <xdr:to>
      <xdr:col>9</xdr:col>
      <xdr:colOff>1400175</xdr:colOff>
      <xdr:row>15</xdr:row>
      <xdr:rowOff>0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685800</xdr:colOff>
      <xdr:row>6</xdr:row>
      <xdr:rowOff>9525</xdr:rowOff>
    </xdr:from>
    <xdr:to>
      <xdr:col>9</xdr:col>
      <xdr:colOff>685800</xdr:colOff>
      <xdr:row>15</xdr:row>
      <xdr:rowOff>0</xdr:rowOff>
    </xdr:to>
    <xdr:cxnSp macro="">
      <xdr:nvCxnSpPr>
        <xdr:cNvPr id="3" name="Connecteur droit 2"/>
        <xdr:cNvCxnSpPr/>
      </xdr:nvCxnSpPr>
      <xdr:spPr bwMode="auto">
        <a:xfrm>
          <a:off x="12353925" y="1019175"/>
          <a:ext cx="0" cy="2047875"/>
        </a:xfrm>
        <a:prstGeom prst="line">
          <a:avLst/>
        </a:prstGeom>
        <a:solidFill>
          <a:srgbClr val="410000"/>
        </a:solidFill>
        <a:ln w="12700" cap="flat" cmpd="sng" algn="ctr">
          <a:solidFill>
            <a:srgbClr val="FF3300"/>
          </a:solidFill>
          <a:prstDash val="dash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blurRad="63500"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8</xdr:col>
      <xdr:colOff>192768</xdr:colOff>
      <xdr:row>16</xdr:row>
      <xdr:rowOff>0</xdr:rowOff>
    </xdr:from>
    <xdr:to>
      <xdr:col>10</xdr:col>
      <xdr:colOff>11338</xdr:colOff>
      <xdr:row>17</xdr:row>
      <xdr:rowOff>0</xdr:rowOff>
    </xdr:to>
    <xdr:graphicFrame macro="">
      <xdr:nvGraphicFramePr>
        <xdr:cNvPr id="4" name="Graphique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0.48357</cdr:x>
      <cdr:y>1.73472E-17</cdr:y>
    </cdr:from>
    <cdr:to>
      <cdr:x>0.48468</cdr:x>
      <cdr:y>1</cdr:y>
    </cdr:to>
    <cdr:sp macro="" textlink="">
      <cdr:nvSpPr>
        <cdr:cNvPr id="3" name="Connecteur droit 2"/>
        <cdr:cNvSpPr/>
      </cdr:nvSpPr>
      <cdr:spPr bwMode="auto">
        <a:xfrm xmlns:a="http://schemas.openxmlformats.org/drawingml/2006/main" rot="5400000">
          <a:off x="690903" y="793"/>
          <a:ext cx="1589" cy="680358"/>
        </a:xfrm>
        <a:prstGeom xmlns:a="http://schemas.openxmlformats.org/drawingml/2006/main" prst="line">
          <a:avLst/>
        </a:prstGeom>
        <a:solidFill xmlns:a="http://schemas.openxmlformats.org/drawingml/2006/main">
          <a:srgbClr val="410000"/>
        </a:solidFill>
        <a:ln xmlns:a="http://schemas.openxmlformats.org/drawingml/2006/main" w="12700" cap="flat" cmpd="sng" algn="ctr">
          <a:solidFill>
            <a:srgbClr val="FF3300"/>
          </a:solidFill>
          <a:prstDash val="dash"/>
          <a:round/>
          <a:headEnd type="none" w="med" len="med"/>
          <a:tailEnd type="none" w="med" len="med"/>
        </a:ln>
        <a:effectLst xmlns:a="http://schemas.openxmlformats.org/drawingml/2006/main"/>
        <a:extLst xmlns:a="http://schemas.openxmlformats.org/drawingml/2006/main">
          <a:ext uri="{AF507438-7753-43E0-B8FC-AC1667EBCBE1}">
            <a14:hiddenEffects xmlns="" xmlns:a14="http://schemas.microsoft.com/office/drawing/2010/main">
              <a:effectLst>
                <a:outerShdw blurRad="63500"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18288" tIns="0" rIns="0" bIns="0" upright="1"/>
        <a:lstStyle xmlns:a="http://schemas.openxmlformats.org/drawingml/2006/main"/>
        <a:p xmlns:a="http://schemas.openxmlformats.org/drawingml/2006/main">
          <a:endParaRPr lang="fr-FR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</xdr:colOff>
      <xdr:row>6</xdr:row>
      <xdr:rowOff>9524</xdr:rowOff>
    </xdr:from>
    <xdr:to>
      <xdr:col>9</xdr:col>
      <xdr:colOff>1400175</xdr:colOff>
      <xdr:row>9</xdr:row>
      <xdr:rowOff>0</xdr:rowOff>
    </xdr:to>
    <xdr:graphicFrame macro="">
      <xdr:nvGraphicFramePr>
        <xdr:cNvPr id="4" name="Graphique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685800</xdr:colOff>
      <xdr:row>6</xdr:row>
      <xdr:rowOff>9525</xdr:rowOff>
    </xdr:from>
    <xdr:to>
      <xdr:col>9</xdr:col>
      <xdr:colOff>685800</xdr:colOff>
      <xdr:row>9</xdr:row>
      <xdr:rowOff>0</xdr:rowOff>
    </xdr:to>
    <xdr:cxnSp macro="">
      <xdr:nvCxnSpPr>
        <xdr:cNvPr id="9" name="Connecteur droit 8"/>
        <xdr:cNvCxnSpPr/>
      </xdr:nvCxnSpPr>
      <xdr:spPr bwMode="auto">
        <a:xfrm>
          <a:off x="12353925" y="1019175"/>
          <a:ext cx="0" cy="1590675"/>
        </a:xfrm>
        <a:prstGeom prst="line">
          <a:avLst/>
        </a:prstGeom>
        <a:solidFill>
          <a:srgbClr val="410000"/>
        </a:solidFill>
        <a:ln w="12700" cap="flat" cmpd="sng" algn="ctr">
          <a:solidFill>
            <a:srgbClr val="FF3300"/>
          </a:solidFill>
          <a:prstDash val="dash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blurRad="63500"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9</xdr:col>
      <xdr:colOff>690562</xdr:colOff>
      <xdr:row>10</xdr:row>
      <xdr:rowOff>11906</xdr:rowOff>
    </xdr:from>
    <xdr:to>
      <xdr:col>9</xdr:col>
      <xdr:colOff>690562</xdr:colOff>
      <xdr:row>12</xdr:row>
      <xdr:rowOff>559594</xdr:rowOff>
    </xdr:to>
    <xdr:cxnSp macro="">
      <xdr:nvCxnSpPr>
        <xdr:cNvPr id="18" name="Connecteur droit 17"/>
        <xdr:cNvCxnSpPr/>
      </xdr:nvCxnSpPr>
      <xdr:spPr bwMode="auto">
        <a:xfrm>
          <a:off x="13716000" y="3774281"/>
          <a:ext cx="0" cy="1738313"/>
        </a:xfrm>
        <a:prstGeom prst="line">
          <a:avLst/>
        </a:prstGeom>
        <a:solidFill>
          <a:srgbClr val="410000"/>
        </a:solidFill>
        <a:ln w="12700" cap="flat" cmpd="sng" algn="ctr">
          <a:solidFill>
            <a:srgbClr val="FF3300"/>
          </a:solidFill>
          <a:prstDash val="dash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blurRad="63500"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9</xdr:col>
      <xdr:colOff>0</xdr:colOff>
      <xdr:row>10</xdr:row>
      <xdr:rowOff>11906</xdr:rowOff>
    </xdr:from>
    <xdr:to>
      <xdr:col>10</xdr:col>
      <xdr:colOff>1</xdr:colOff>
      <xdr:row>13</xdr:row>
      <xdr:rowOff>0</xdr:rowOff>
    </xdr:to>
    <xdr:graphicFrame macro="">
      <xdr:nvGraphicFramePr>
        <xdr:cNvPr id="21" name="Graphique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702469</xdr:colOff>
      <xdr:row>10</xdr:row>
      <xdr:rowOff>1</xdr:rowOff>
    </xdr:from>
    <xdr:to>
      <xdr:col>9</xdr:col>
      <xdr:colOff>702469</xdr:colOff>
      <xdr:row>12</xdr:row>
      <xdr:rowOff>585789</xdr:rowOff>
    </xdr:to>
    <xdr:cxnSp macro="">
      <xdr:nvCxnSpPr>
        <xdr:cNvPr id="22" name="Connecteur droit 21"/>
        <xdr:cNvCxnSpPr/>
      </xdr:nvCxnSpPr>
      <xdr:spPr bwMode="auto">
        <a:xfrm>
          <a:off x="13727907" y="3762376"/>
          <a:ext cx="0" cy="1776413"/>
        </a:xfrm>
        <a:prstGeom prst="line">
          <a:avLst/>
        </a:prstGeom>
        <a:solidFill>
          <a:srgbClr val="410000"/>
        </a:solidFill>
        <a:ln w="12700" cap="flat" cmpd="sng" algn="ctr">
          <a:solidFill>
            <a:srgbClr val="FF3300"/>
          </a:solidFill>
          <a:prstDash val="dash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blurRad="63500"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</xdr:colOff>
      <xdr:row>6</xdr:row>
      <xdr:rowOff>9524</xdr:rowOff>
    </xdr:from>
    <xdr:to>
      <xdr:col>9</xdr:col>
      <xdr:colOff>1400175</xdr:colOff>
      <xdr:row>10</xdr:row>
      <xdr:rowOff>228599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190500</xdr:colOff>
      <xdr:row>16</xdr:row>
      <xdr:rowOff>228599</xdr:rowOff>
    </xdr:from>
    <xdr:to>
      <xdr:col>9</xdr:col>
      <xdr:colOff>1400174</xdr:colOff>
      <xdr:row>19</xdr:row>
      <xdr:rowOff>219075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685800</xdr:colOff>
      <xdr:row>6</xdr:row>
      <xdr:rowOff>9525</xdr:rowOff>
    </xdr:from>
    <xdr:to>
      <xdr:col>9</xdr:col>
      <xdr:colOff>685800</xdr:colOff>
      <xdr:row>11</xdr:row>
      <xdr:rowOff>0</xdr:rowOff>
    </xdr:to>
    <xdr:cxnSp macro="">
      <xdr:nvCxnSpPr>
        <xdr:cNvPr id="4" name="Connecteur droit 3"/>
        <xdr:cNvCxnSpPr/>
      </xdr:nvCxnSpPr>
      <xdr:spPr bwMode="auto">
        <a:xfrm>
          <a:off x="12649200" y="1019175"/>
          <a:ext cx="0" cy="1133475"/>
        </a:xfrm>
        <a:prstGeom prst="line">
          <a:avLst/>
        </a:prstGeom>
        <a:solidFill>
          <a:srgbClr val="410000"/>
        </a:solidFill>
        <a:ln w="12700" cap="flat" cmpd="sng" algn="ctr">
          <a:solidFill>
            <a:srgbClr val="FF3300"/>
          </a:solidFill>
          <a:prstDash val="dash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blurRad="63500"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9</xdr:col>
      <xdr:colOff>685800</xdr:colOff>
      <xdr:row>17</xdr:row>
      <xdr:rowOff>0</xdr:rowOff>
    </xdr:from>
    <xdr:to>
      <xdr:col>9</xdr:col>
      <xdr:colOff>685800</xdr:colOff>
      <xdr:row>19</xdr:row>
      <xdr:rowOff>219075</xdr:rowOff>
    </xdr:to>
    <xdr:cxnSp macro="">
      <xdr:nvCxnSpPr>
        <xdr:cNvPr id="5" name="Connecteur droit 4"/>
        <xdr:cNvCxnSpPr/>
      </xdr:nvCxnSpPr>
      <xdr:spPr bwMode="auto">
        <a:xfrm>
          <a:off x="12649200" y="3524250"/>
          <a:ext cx="0" cy="676275"/>
        </a:xfrm>
        <a:prstGeom prst="line">
          <a:avLst/>
        </a:prstGeom>
        <a:solidFill>
          <a:srgbClr val="410000"/>
        </a:solidFill>
        <a:ln w="12700" cap="flat" cmpd="sng" algn="ctr">
          <a:solidFill>
            <a:srgbClr val="FF3300"/>
          </a:solidFill>
          <a:prstDash val="dash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blurRad="63500"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8</xdr:col>
      <xdr:colOff>192768</xdr:colOff>
      <xdr:row>12</xdr:row>
      <xdr:rowOff>0</xdr:rowOff>
    </xdr:from>
    <xdr:to>
      <xdr:col>10</xdr:col>
      <xdr:colOff>11338</xdr:colOff>
      <xdr:row>16</xdr:row>
      <xdr:rowOff>1</xdr:rowOff>
    </xdr:to>
    <xdr:graphicFrame macro="">
      <xdr:nvGraphicFramePr>
        <xdr:cNvPr id="6" name="Graphique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0.48357</cdr:x>
      <cdr:y>1.73472E-17</cdr:y>
    </cdr:from>
    <cdr:to>
      <cdr:x>0.48468</cdr:x>
      <cdr:y>1</cdr:y>
    </cdr:to>
    <cdr:sp macro="" textlink="">
      <cdr:nvSpPr>
        <cdr:cNvPr id="3" name="Connecteur droit 2"/>
        <cdr:cNvSpPr/>
      </cdr:nvSpPr>
      <cdr:spPr bwMode="auto">
        <a:xfrm xmlns:a="http://schemas.openxmlformats.org/drawingml/2006/main" rot="5400000">
          <a:off x="690903" y="793"/>
          <a:ext cx="1589" cy="680358"/>
        </a:xfrm>
        <a:prstGeom xmlns:a="http://schemas.openxmlformats.org/drawingml/2006/main" prst="line">
          <a:avLst/>
        </a:prstGeom>
        <a:solidFill xmlns:a="http://schemas.openxmlformats.org/drawingml/2006/main">
          <a:srgbClr val="410000"/>
        </a:solidFill>
        <a:ln xmlns:a="http://schemas.openxmlformats.org/drawingml/2006/main" w="12700" cap="flat" cmpd="sng" algn="ctr">
          <a:solidFill>
            <a:srgbClr val="FF3300"/>
          </a:solidFill>
          <a:prstDash val="dash"/>
          <a:round/>
          <a:headEnd type="none" w="med" len="med"/>
          <a:tailEnd type="none" w="med" len="med"/>
        </a:ln>
        <a:effectLst xmlns:a="http://schemas.openxmlformats.org/drawingml/2006/main"/>
        <a:extLst xmlns:a="http://schemas.openxmlformats.org/drawingml/2006/main">
          <a:ext uri="{AF507438-7753-43E0-B8FC-AC1667EBCBE1}">
            <a14:hiddenEffects xmlns="" xmlns:a14="http://schemas.microsoft.com/office/drawing/2010/main">
              <a:effectLst>
                <a:outerShdw blurRad="63500"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18288" tIns="0" rIns="0" bIns="0" upright="1"/>
        <a:lstStyle xmlns:a="http://schemas.openxmlformats.org/drawingml/2006/main"/>
        <a:p xmlns:a="http://schemas.openxmlformats.org/drawingml/2006/main">
          <a:endParaRPr lang="fr-FR"/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</xdr:colOff>
      <xdr:row>6</xdr:row>
      <xdr:rowOff>9524</xdr:rowOff>
    </xdr:from>
    <xdr:to>
      <xdr:col>9</xdr:col>
      <xdr:colOff>1400175</xdr:colOff>
      <xdr:row>13</xdr:row>
      <xdr:rowOff>0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685800</xdr:colOff>
      <xdr:row>6</xdr:row>
      <xdr:rowOff>9525</xdr:rowOff>
    </xdr:from>
    <xdr:to>
      <xdr:col>9</xdr:col>
      <xdr:colOff>685800</xdr:colOff>
      <xdr:row>13</xdr:row>
      <xdr:rowOff>0</xdr:rowOff>
    </xdr:to>
    <xdr:cxnSp macro="">
      <xdr:nvCxnSpPr>
        <xdr:cNvPr id="3" name="Connecteur droit 2"/>
        <xdr:cNvCxnSpPr/>
      </xdr:nvCxnSpPr>
      <xdr:spPr bwMode="auto">
        <a:xfrm>
          <a:off x="12649200" y="1019175"/>
          <a:ext cx="0" cy="1590675"/>
        </a:xfrm>
        <a:prstGeom prst="line">
          <a:avLst/>
        </a:prstGeom>
        <a:solidFill>
          <a:srgbClr val="410000"/>
        </a:solidFill>
        <a:ln w="12700" cap="flat" cmpd="sng" algn="ctr">
          <a:solidFill>
            <a:srgbClr val="FF3300"/>
          </a:solidFill>
          <a:prstDash val="dash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blurRad="63500"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8</xdr:col>
      <xdr:colOff>192768</xdr:colOff>
      <xdr:row>14</xdr:row>
      <xdr:rowOff>0</xdr:rowOff>
    </xdr:from>
    <xdr:to>
      <xdr:col>10</xdr:col>
      <xdr:colOff>11338</xdr:colOff>
      <xdr:row>17</xdr:row>
      <xdr:rowOff>0</xdr:rowOff>
    </xdr:to>
    <xdr:graphicFrame macro="">
      <xdr:nvGraphicFramePr>
        <xdr:cNvPr id="4" name="Graphique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0.48357</cdr:x>
      <cdr:y>1.73472E-17</cdr:y>
    </cdr:from>
    <cdr:to>
      <cdr:x>0.48468</cdr:x>
      <cdr:y>1</cdr:y>
    </cdr:to>
    <cdr:sp macro="" textlink="">
      <cdr:nvSpPr>
        <cdr:cNvPr id="3" name="Connecteur droit 2"/>
        <cdr:cNvSpPr/>
      </cdr:nvSpPr>
      <cdr:spPr bwMode="auto">
        <a:xfrm xmlns:a="http://schemas.openxmlformats.org/drawingml/2006/main" rot="5400000">
          <a:off x="690903" y="793"/>
          <a:ext cx="1589" cy="680358"/>
        </a:xfrm>
        <a:prstGeom xmlns:a="http://schemas.openxmlformats.org/drawingml/2006/main" prst="line">
          <a:avLst/>
        </a:prstGeom>
        <a:solidFill xmlns:a="http://schemas.openxmlformats.org/drawingml/2006/main">
          <a:srgbClr val="410000"/>
        </a:solidFill>
        <a:ln xmlns:a="http://schemas.openxmlformats.org/drawingml/2006/main" w="12700" cap="flat" cmpd="sng" algn="ctr">
          <a:solidFill>
            <a:srgbClr val="FF3300"/>
          </a:solidFill>
          <a:prstDash val="dash"/>
          <a:round/>
          <a:headEnd type="none" w="med" len="med"/>
          <a:tailEnd type="none" w="med" len="med"/>
        </a:ln>
        <a:effectLst xmlns:a="http://schemas.openxmlformats.org/drawingml/2006/main"/>
        <a:extLst xmlns:a="http://schemas.openxmlformats.org/drawingml/2006/main">
          <a:ext uri="{AF507438-7753-43E0-B8FC-AC1667EBCBE1}">
            <a14:hiddenEffects xmlns="" xmlns:a14="http://schemas.microsoft.com/office/drawing/2010/main">
              <a:effectLst>
                <a:outerShdw blurRad="63500"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18288" tIns="0" rIns="0" bIns="0" upright="1"/>
        <a:lstStyle xmlns:a="http://schemas.openxmlformats.org/drawingml/2006/main"/>
        <a:p xmlns:a="http://schemas.openxmlformats.org/drawingml/2006/main">
          <a:endParaRPr lang="fr-FR"/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252470</xdr:colOff>
      <xdr:row>5</xdr:row>
      <xdr:rowOff>218042</xdr:rowOff>
    </xdr:from>
    <xdr:to>
      <xdr:col>10</xdr:col>
      <xdr:colOff>0</xdr:colOff>
      <xdr:row>20</xdr:row>
      <xdr:rowOff>0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677079</xdr:colOff>
      <xdr:row>5</xdr:row>
      <xdr:rowOff>206566</xdr:rowOff>
    </xdr:from>
    <xdr:to>
      <xdr:col>9</xdr:col>
      <xdr:colOff>677079</xdr:colOff>
      <xdr:row>19</xdr:row>
      <xdr:rowOff>183615</xdr:rowOff>
    </xdr:to>
    <xdr:cxnSp macro="">
      <xdr:nvCxnSpPr>
        <xdr:cNvPr id="4" name="Connecteur droit 3"/>
        <xdr:cNvCxnSpPr/>
      </xdr:nvCxnSpPr>
      <xdr:spPr bwMode="auto">
        <a:xfrm>
          <a:off x="13002199" y="963976"/>
          <a:ext cx="0" cy="2765693"/>
        </a:xfrm>
        <a:prstGeom prst="line">
          <a:avLst/>
        </a:prstGeom>
        <a:solidFill>
          <a:srgbClr val="410000"/>
        </a:solidFill>
        <a:ln w="12700" cap="flat" cmpd="sng" algn="ctr">
          <a:solidFill>
            <a:srgbClr val="FF3300"/>
          </a:solidFill>
          <a:prstDash val="dash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blurRad="63500"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265579</xdr:colOff>
      <xdr:row>8</xdr:row>
      <xdr:rowOff>3360</xdr:rowOff>
    </xdr:from>
    <xdr:to>
      <xdr:col>9</xdr:col>
      <xdr:colOff>1406338</xdr:colOff>
      <xdr:row>12</xdr:row>
      <xdr:rowOff>5603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672353</xdr:colOff>
      <xdr:row>8</xdr:row>
      <xdr:rowOff>0</xdr:rowOff>
    </xdr:from>
    <xdr:to>
      <xdr:col>9</xdr:col>
      <xdr:colOff>672353</xdr:colOff>
      <xdr:row>11</xdr:row>
      <xdr:rowOff>190500</xdr:rowOff>
    </xdr:to>
    <xdr:cxnSp macro="">
      <xdr:nvCxnSpPr>
        <xdr:cNvPr id="3" name="Connecteur droit 2"/>
        <xdr:cNvCxnSpPr/>
      </xdr:nvCxnSpPr>
      <xdr:spPr bwMode="auto">
        <a:xfrm>
          <a:off x="12673853" y="1990725"/>
          <a:ext cx="0" cy="790575"/>
        </a:xfrm>
        <a:prstGeom prst="line">
          <a:avLst/>
        </a:prstGeom>
        <a:solidFill>
          <a:srgbClr val="410000"/>
        </a:solidFill>
        <a:ln w="12700" cap="flat" cmpd="sng" algn="ctr">
          <a:solidFill>
            <a:srgbClr val="FF0000"/>
          </a:solidFill>
          <a:prstDash val="dash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blurRad="63500"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8</xdr:col>
      <xdr:colOff>268940</xdr:colOff>
      <xdr:row>12</xdr:row>
      <xdr:rowOff>235324</xdr:rowOff>
    </xdr:from>
    <xdr:to>
      <xdr:col>9</xdr:col>
      <xdr:colOff>1411940</xdr:colOff>
      <xdr:row>15</xdr:row>
      <xdr:rowOff>22412</xdr:rowOff>
    </xdr:to>
    <xdr:graphicFrame macro="">
      <xdr:nvGraphicFramePr>
        <xdr:cNvPr id="4" name="Graphique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0</xdr:colOff>
      <xdr:row>6</xdr:row>
      <xdr:rowOff>11206</xdr:rowOff>
    </xdr:from>
    <xdr:to>
      <xdr:col>9</xdr:col>
      <xdr:colOff>1400735</xdr:colOff>
      <xdr:row>7</xdr:row>
      <xdr:rowOff>0</xdr:rowOff>
    </xdr:to>
    <xdr:graphicFrame macro="">
      <xdr:nvGraphicFramePr>
        <xdr:cNvPr id="5" name="Graphique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41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blurRad="63500"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41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blurRad="63500"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4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7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9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I16"/>
  <sheetViews>
    <sheetView tabSelected="1" zoomScaleNormal="100" workbookViewId="0">
      <selection activeCell="C52" sqref="C52"/>
    </sheetView>
  </sheetViews>
  <sheetFormatPr baseColWidth="10" defaultRowHeight="12.75"/>
  <cols>
    <col min="1" max="1" width="7.42578125" customWidth="1"/>
    <col min="2" max="2" width="37.85546875" customWidth="1"/>
    <col min="3" max="3" width="11.85546875" customWidth="1"/>
    <col min="4" max="4" width="10.7109375" customWidth="1"/>
    <col min="5" max="5" width="9.140625" customWidth="1"/>
    <col min="6" max="6" width="14.42578125" customWidth="1"/>
    <col min="7" max="7" width="14.85546875" customWidth="1"/>
    <col min="8" max="8" width="23" customWidth="1"/>
  </cols>
  <sheetData>
    <row r="1" spans="1:9" ht="15">
      <c r="A1" s="736" t="s">
        <v>418</v>
      </c>
      <c r="B1" s="737"/>
      <c r="C1" s="737"/>
      <c r="D1" s="737"/>
      <c r="E1" s="737"/>
      <c r="F1" s="737"/>
      <c r="G1" s="737"/>
      <c r="H1" s="737"/>
      <c r="I1" s="738"/>
    </row>
    <row r="2" spans="1:9" s="8" customFormat="1" ht="15">
      <c r="A2" s="124" t="s">
        <v>56</v>
      </c>
      <c r="B2" s="129" t="s">
        <v>39</v>
      </c>
      <c r="C2" s="125" t="s">
        <v>57</v>
      </c>
      <c r="D2" s="129" t="s">
        <v>58</v>
      </c>
      <c r="E2" s="126"/>
      <c r="F2" s="125" t="s">
        <v>55</v>
      </c>
      <c r="G2" s="130">
        <v>2014</v>
      </c>
      <c r="H2" s="127"/>
      <c r="I2" s="127"/>
    </row>
    <row r="3" spans="1:9" s="8" customFormat="1" ht="15.75" thickBot="1">
      <c r="A3" s="127"/>
      <c r="B3" s="124" t="s">
        <v>54</v>
      </c>
      <c r="C3" s="484" t="s">
        <v>122</v>
      </c>
      <c r="D3" s="484"/>
      <c r="E3" s="484"/>
      <c r="F3" s="484"/>
      <c r="G3" s="126"/>
      <c r="H3" s="128"/>
      <c r="I3" s="127"/>
    </row>
    <row r="4" spans="1:9" ht="15">
      <c r="A4" s="485" t="s">
        <v>123</v>
      </c>
      <c r="B4" s="486"/>
      <c r="C4" s="486"/>
      <c r="D4" s="486"/>
      <c r="E4" s="486"/>
      <c r="F4" s="486"/>
      <c r="G4" s="486"/>
      <c r="H4" s="487"/>
      <c r="I4" s="738"/>
    </row>
    <row r="5" spans="1:9" ht="15">
      <c r="A5" s="488" t="s">
        <v>43</v>
      </c>
      <c r="B5" s="489"/>
      <c r="C5" s="489"/>
      <c r="D5" s="489"/>
      <c r="E5" s="489"/>
      <c r="F5" s="489"/>
      <c r="G5" s="489"/>
      <c r="H5" s="490"/>
      <c r="I5" s="738"/>
    </row>
    <row r="6" spans="1:9" ht="15.75" thickBot="1">
      <c r="A6" s="104" t="s">
        <v>124</v>
      </c>
      <c r="B6" s="105" t="s">
        <v>44</v>
      </c>
      <c r="C6" s="105" t="s">
        <v>45</v>
      </c>
      <c r="D6" s="105" t="s">
        <v>46</v>
      </c>
      <c r="E6" s="105" t="s">
        <v>47</v>
      </c>
      <c r="F6" s="105" t="s">
        <v>48</v>
      </c>
      <c r="G6" s="105" t="s">
        <v>49</v>
      </c>
      <c r="H6" s="106" t="s">
        <v>50</v>
      </c>
      <c r="I6" s="738"/>
    </row>
    <row r="7" spans="1:9" ht="29.25" customHeight="1" thickBot="1">
      <c r="A7" s="107" t="s">
        <v>97</v>
      </c>
      <c r="B7" s="108" t="s">
        <v>104</v>
      </c>
      <c r="C7" s="109" t="s">
        <v>105</v>
      </c>
      <c r="D7" s="109">
        <v>3</v>
      </c>
      <c r="E7" s="109" t="s">
        <v>51</v>
      </c>
      <c r="F7" s="109" t="s">
        <v>52</v>
      </c>
      <c r="G7" s="110">
        <f>'Notation E11'!E20</f>
        <v>20</v>
      </c>
      <c r="H7" s="111">
        <f>G7*D7</f>
        <v>60</v>
      </c>
      <c r="I7" s="738"/>
    </row>
    <row r="8" spans="1:9" ht="29.25" customHeight="1" thickBot="1">
      <c r="A8" s="107" t="s">
        <v>98</v>
      </c>
      <c r="B8" s="108" t="s">
        <v>106</v>
      </c>
      <c r="C8" s="109" t="s">
        <v>107</v>
      </c>
      <c r="D8" s="109">
        <v>3</v>
      </c>
      <c r="E8" s="109" t="s">
        <v>51</v>
      </c>
      <c r="F8" s="109" t="s">
        <v>52</v>
      </c>
      <c r="G8" s="110">
        <f>'Notation E2'!E16</f>
        <v>17.5</v>
      </c>
      <c r="H8" s="111">
        <f>G8*D8</f>
        <v>52.5</v>
      </c>
      <c r="I8" s="738"/>
    </row>
    <row r="9" spans="1:9" ht="29.25" customHeight="1">
      <c r="A9" s="414" t="s">
        <v>99</v>
      </c>
      <c r="B9" s="415" t="s">
        <v>108</v>
      </c>
      <c r="C9" s="416" t="s">
        <v>113</v>
      </c>
      <c r="D9" s="416">
        <v>2</v>
      </c>
      <c r="E9" s="416" t="s">
        <v>51</v>
      </c>
      <c r="F9" s="411"/>
      <c r="G9" s="417">
        <f>(G10+G11)/2</f>
        <v>17.5</v>
      </c>
      <c r="H9" s="418">
        <f>G9*D9</f>
        <v>35</v>
      </c>
      <c r="I9" s="738"/>
    </row>
    <row r="10" spans="1:9" ht="29.25" customHeight="1">
      <c r="A10" s="419" t="s">
        <v>215</v>
      </c>
      <c r="B10" s="420" t="s">
        <v>213</v>
      </c>
      <c r="C10" s="421" t="s">
        <v>345</v>
      </c>
      <c r="D10" s="421">
        <v>1</v>
      </c>
      <c r="E10" s="421" t="s">
        <v>51</v>
      </c>
      <c r="F10" s="421" t="s">
        <v>347</v>
      </c>
      <c r="G10" s="422">
        <f>'Notation E31A'!E23</f>
        <v>17</v>
      </c>
      <c r="H10" s="412"/>
      <c r="I10" s="738"/>
    </row>
    <row r="11" spans="1:9" ht="29.25" customHeight="1" thickBot="1">
      <c r="A11" s="423" t="s">
        <v>216</v>
      </c>
      <c r="B11" s="424" t="s">
        <v>214</v>
      </c>
      <c r="C11" s="425" t="s">
        <v>346</v>
      </c>
      <c r="D11" s="425">
        <v>1</v>
      </c>
      <c r="E11" s="425" t="s">
        <v>51</v>
      </c>
      <c r="F11" s="425" t="s">
        <v>118</v>
      </c>
      <c r="G11" s="426">
        <f>'Notation E31B'!E20</f>
        <v>18</v>
      </c>
      <c r="H11" s="413"/>
      <c r="I11" s="738"/>
    </row>
    <row r="12" spans="1:9" ht="29.25" customHeight="1" thickBot="1">
      <c r="A12" s="107" t="s">
        <v>100</v>
      </c>
      <c r="B12" s="108" t="s">
        <v>109</v>
      </c>
      <c r="C12" s="109" t="s">
        <v>114</v>
      </c>
      <c r="D12" s="109">
        <v>3</v>
      </c>
      <c r="E12" s="109" t="s">
        <v>51</v>
      </c>
      <c r="F12" s="109" t="s">
        <v>119</v>
      </c>
      <c r="G12" s="112">
        <f>'Notation E32'!E23</f>
        <v>14</v>
      </c>
      <c r="H12" s="111">
        <f>G12*D12</f>
        <v>42</v>
      </c>
      <c r="I12" s="738"/>
    </row>
    <row r="13" spans="1:9" ht="29.25" customHeight="1" thickBot="1">
      <c r="A13" s="107" t="s">
        <v>102</v>
      </c>
      <c r="B13" s="108" t="s">
        <v>110</v>
      </c>
      <c r="C13" s="109" t="s">
        <v>115</v>
      </c>
      <c r="D13" s="109">
        <v>3</v>
      </c>
      <c r="E13" s="109" t="s">
        <v>51</v>
      </c>
      <c r="F13" s="109" t="s">
        <v>52</v>
      </c>
      <c r="G13" s="112">
        <f>'Notation E33'!E18</f>
        <v>6.5</v>
      </c>
      <c r="H13" s="111">
        <f>G13*D13</f>
        <v>19.5</v>
      </c>
      <c r="I13" s="738"/>
    </row>
    <row r="14" spans="1:9" ht="29.25" customHeight="1" thickBot="1">
      <c r="A14" s="107" t="s">
        <v>101</v>
      </c>
      <c r="B14" s="108" t="s">
        <v>111</v>
      </c>
      <c r="C14" s="109" t="s">
        <v>116</v>
      </c>
      <c r="D14" s="109">
        <v>1</v>
      </c>
      <c r="E14" s="109" t="s">
        <v>51</v>
      </c>
      <c r="F14" s="109" t="s">
        <v>120</v>
      </c>
      <c r="G14" s="739"/>
      <c r="H14" s="111">
        <f>G14*D14</f>
        <v>0</v>
      </c>
      <c r="I14" s="738"/>
    </row>
    <row r="15" spans="1:9" ht="29.25" customHeight="1" thickBot="1">
      <c r="A15" s="107" t="s">
        <v>103</v>
      </c>
      <c r="B15" s="108" t="s">
        <v>112</v>
      </c>
      <c r="C15" s="109" t="s">
        <v>117</v>
      </c>
      <c r="D15" s="109">
        <v>1</v>
      </c>
      <c r="E15" s="109" t="s">
        <v>51</v>
      </c>
      <c r="F15" s="109" t="s">
        <v>121</v>
      </c>
      <c r="G15" s="739"/>
      <c r="H15" s="111">
        <f>G15*D15</f>
        <v>0</v>
      </c>
      <c r="I15" s="738"/>
    </row>
    <row r="16" spans="1:9">
      <c r="A16" s="738"/>
      <c r="B16" s="738"/>
      <c r="C16" s="738"/>
      <c r="D16" s="738"/>
      <c r="E16" s="738"/>
      <c r="F16" s="738"/>
      <c r="G16" s="738"/>
      <c r="H16" s="738"/>
      <c r="I16" s="738"/>
    </row>
  </sheetData>
  <sheetProtection password="C7E0" sheet="1" objects="1" scenarios="1"/>
  <mergeCells count="4">
    <mergeCell ref="C3:F3"/>
    <mergeCell ref="A4:H4"/>
    <mergeCell ref="A5:H5"/>
    <mergeCell ref="A1:H1"/>
  </mergeCells>
  <pageMargins left="0.7" right="0.7" top="0.75" bottom="0.75" header="0.3" footer="0.3"/>
  <pageSetup paperSize="9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I112"/>
  <sheetViews>
    <sheetView zoomScaleNormal="100" workbookViewId="0">
      <selection activeCell="C52" sqref="C52"/>
    </sheetView>
  </sheetViews>
  <sheetFormatPr baseColWidth="10" defaultRowHeight="12.75"/>
  <cols>
    <col min="1" max="1" width="7.5703125" customWidth="1"/>
    <col min="2" max="2" width="52.28515625" customWidth="1"/>
    <col min="3" max="3" width="94.140625" customWidth="1"/>
    <col min="4" max="4" width="5.7109375" style="20" customWidth="1"/>
    <col min="5" max="8" width="3.7109375" customWidth="1"/>
  </cols>
  <sheetData>
    <row r="1" spans="1:9" ht="15">
      <c r="A1" s="736" t="s">
        <v>418</v>
      </c>
      <c r="B1" s="737"/>
      <c r="C1" s="737"/>
      <c r="D1" s="737"/>
      <c r="E1" s="737"/>
      <c r="F1" s="737"/>
      <c r="G1" s="737"/>
      <c r="H1" s="737"/>
      <c r="I1" s="738"/>
    </row>
    <row r="2" spans="1:9" ht="15">
      <c r="A2" s="579" t="s">
        <v>348</v>
      </c>
      <c r="B2" s="580"/>
      <c r="C2" s="434" t="s">
        <v>423</v>
      </c>
      <c r="D2" s="577">
        <v>2004</v>
      </c>
      <c r="E2" s="578"/>
      <c r="F2" s="578"/>
      <c r="G2" s="578"/>
      <c r="H2" s="578"/>
      <c r="I2" s="738"/>
    </row>
    <row r="3" spans="1:9" ht="15">
      <c r="A3" s="431"/>
      <c r="B3" s="31" t="s">
        <v>38</v>
      </c>
      <c r="C3" s="32" t="str">
        <f>'Identification E31A'!B5</f>
        <v>E31 : Réalisation et suivi de production en entreprise : PARTIE A</v>
      </c>
      <c r="D3" s="432"/>
      <c r="E3" s="430"/>
      <c r="F3" s="430"/>
      <c r="G3" s="430"/>
      <c r="H3" s="430"/>
      <c r="I3" s="738"/>
    </row>
    <row r="4" spans="1:9" ht="15">
      <c r="A4" s="33"/>
      <c r="B4" s="33"/>
      <c r="C4" s="68" t="str">
        <f>'Identification E31A'!B9</f>
        <v>EINSTEIN</v>
      </c>
      <c r="D4" s="586" t="str">
        <f>'Identification E31A'!B10</f>
        <v>Albert</v>
      </c>
      <c r="E4" s="586"/>
      <c r="F4" s="586"/>
      <c r="G4" s="586"/>
      <c r="H4" s="586"/>
      <c r="I4" s="738"/>
    </row>
    <row r="5" spans="1:9" ht="13.5" thickBot="1">
      <c r="A5" s="585" t="s">
        <v>28</v>
      </c>
      <c r="B5" s="585"/>
      <c r="C5" s="36" t="s">
        <v>27</v>
      </c>
      <c r="D5" s="69" t="s">
        <v>15</v>
      </c>
      <c r="E5" s="38">
        <v>0</v>
      </c>
      <c r="F5" s="38">
        <v>1</v>
      </c>
      <c r="G5" s="38">
        <v>2</v>
      </c>
      <c r="H5" s="38">
        <v>3</v>
      </c>
      <c r="I5" s="738"/>
    </row>
    <row r="6" spans="1:9" ht="13.5" thickBot="1">
      <c r="A6" s="629" t="s">
        <v>74</v>
      </c>
      <c r="B6" s="630"/>
      <c r="C6" s="630"/>
      <c r="D6" s="630"/>
      <c r="E6" s="630"/>
      <c r="F6" s="630"/>
      <c r="G6" s="630"/>
      <c r="H6" s="631"/>
      <c r="I6" s="738"/>
    </row>
    <row r="7" spans="1:9" ht="71.25">
      <c r="A7" s="812" t="s">
        <v>129</v>
      </c>
      <c r="B7" s="813"/>
      <c r="C7" s="70" t="s">
        <v>147</v>
      </c>
      <c r="D7" s="118"/>
      <c r="E7" s="77"/>
      <c r="F7" s="76"/>
      <c r="G7" s="77"/>
      <c r="H7" s="78"/>
      <c r="I7" s="738"/>
    </row>
    <row r="8" spans="1:9" ht="14.25">
      <c r="A8" s="814"/>
      <c r="B8" s="815"/>
      <c r="C8" s="183" t="s">
        <v>148</v>
      </c>
      <c r="D8" s="116"/>
      <c r="E8" s="80"/>
      <c r="F8" s="80"/>
      <c r="G8" s="80"/>
      <c r="H8" s="81"/>
      <c r="I8" s="738"/>
    </row>
    <row r="9" spans="1:9" ht="14.25">
      <c r="A9" s="814"/>
      <c r="B9" s="815"/>
      <c r="C9" s="183" t="s">
        <v>149</v>
      </c>
      <c r="D9" s="116"/>
      <c r="E9" s="80"/>
      <c r="F9" s="80"/>
      <c r="G9" s="80"/>
      <c r="H9" s="81"/>
      <c r="I9" s="738"/>
    </row>
    <row r="10" spans="1:9">
      <c r="A10" s="814"/>
      <c r="B10" s="815"/>
      <c r="C10" s="804" t="s">
        <v>150</v>
      </c>
      <c r="D10" s="116"/>
      <c r="E10" s="80"/>
      <c r="F10" s="80"/>
      <c r="G10" s="80"/>
      <c r="H10" s="81"/>
      <c r="I10" s="738"/>
    </row>
    <row r="11" spans="1:9" ht="14.25">
      <c r="A11" s="814"/>
      <c r="B11" s="815"/>
      <c r="C11" s="805" t="s">
        <v>151</v>
      </c>
      <c r="D11" s="116"/>
      <c r="E11" s="80"/>
      <c r="F11" s="80"/>
      <c r="G11" s="80"/>
      <c r="H11" s="81"/>
      <c r="I11" s="738"/>
    </row>
    <row r="12" spans="1:9" ht="14.25">
      <c r="A12" s="814"/>
      <c r="B12" s="815"/>
      <c r="C12" s="805" t="s">
        <v>152</v>
      </c>
      <c r="D12" s="116"/>
      <c r="E12" s="80"/>
      <c r="F12" s="80"/>
      <c r="G12" s="80"/>
      <c r="H12" s="81"/>
      <c r="I12" s="738"/>
    </row>
    <row r="13" spans="1:9" ht="14.25">
      <c r="A13" s="814"/>
      <c r="B13" s="815"/>
      <c r="C13" s="805" t="s">
        <v>153</v>
      </c>
      <c r="D13" s="116"/>
      <c r="E13" s="80"/>
      <c r="F13" s="80"/>
      <c r="G13" s="80"/>
      <c r="H13" s="81"/>
      <c r="I13" s="738"/>
    </row>
    <row r="14" spans="1:9" ht="14.25">
      <c r="A14" s="814"/>
      <c r="B14" s="815"/>
      <c r="C14" s="805" t="s">
        <v>154</v>
      </c>
      <c r="D14" s="116"/>
      <c r="E14" s="80"/>
      <c r="F14" s="80"/>
      <c r="G14" s="80"/>
      <c r="H14" s="81"/>
      <c r="I14" s="738"/>
    </row>
    <row r="15" spans="1:9" ht="14.25">
      <c r="A15" s="814"/>
      <c r="B15" s="815"/>
      <c r="C15" s="805" t="s">
        <v>155</v>
      </c>
      <c r="D15" s="116"/>
      <c r="E15" s="80"/>
      <c r="F15" s="80"/>
      <c r="G15" s="80"/>
      <c r="H15" s="81"/>
      <c r="I15" s="738"/>
    </row>
    <row r="16" spans="1:9" ht="14.25">
      <c r="A16" s="814"/>
      <c r="B16" s="815"/>
      <c r="C16" s="805" t="s">
        <v>156</v>
      </c>
      <c r="D16" s="116"/>
      <c r="E16" s="80"/>
      <c r="F16" s="80"/>
      <c r="G16" s="80"/>
      <c r="H16" s="81"/>
      <c r="I16" s="738"/>
    </row>
    <row r="17" spans="1:9" ht="14.25">
      <c r="A17" s="814"/>
      <c r="B17" s="815"/>
      <c r="C17" s="805" t="s">
        <v>157</v>
      </c>
      <c r="D17" s="116"/>
      <c r="E17" s="80"/>
      <c r="F17" s="80"/>
      <c r="G17" s="80"/>
      <c r="H17" s="81"/>
      <c r="I17" s="738"/>
    </row>
    <row r="18" spans="1:9" ht="14.25">
      <c r="A18" s="814"/>
      <c r="B18" s="815"/>
      <c r="C18" s="805" t="s">
        <v>158</v>
      </c>
      <c r="D18" s="116"/>
      <c r="E18" s="80"/>
      <c r="F18" s="80"/>
      <c r="G18" s="80"/>
      <c r="H18" s="81"/>
      <c r="I18" s="738"/>
    </row>
    <row r="19" spans="1:9" ht="14.25">
      <c r="A19" s="814"/>
      <c r="B19" s="815"/>
      <c r="C19" s="805" t="s">
        <v>159</v>
      </c>
      <c r="D19" s="116"/>
      <c r="E19" s="80"/>
      <c r="F19" s="80"/>
      <c r="G19" s="80"/>
      <c r="H19" s="81"/>
      <c r="I19" s="738"/>
    </row>
    <row r="20" spans="1:9" ht="14.25">
      <c r="A20" s="814"/>
      <c r="B20" s="815"/>
      <c r="C20" s="805" t="s">
        <v>160</v>
      </c>
      <c r="D20" s="116"/>
      <c r="E20" s="80"/>
      <c r="F20" s="80"/>
      <c r="G20" s="80"/>
      <c r="H20" s="81"/>
      <c r="I20" s="738"/>
    </row>
    <row r="21" spans="1:9" ht="14.25">
      <c r="A21" s="814"/>
      <c r="B21" s="815"/>
      <c r="C21" s="805" t="s">
        <v>161</v>
      </c>
      <c r="D21" s="116"/>
      <c r="E21" s="80"/>
      <c r="F21" s="80"/>
      <c r="G21" s="80"/>
      <c r="H21" s="81"/>
      <c r="I21" s="738"/>
    </row>
    <row r="22" spans="1:9" ht="14.25">
      <c r="A22" s="814"/>
      <c r="B22" s="815"/>
      <c r="C22" s="71"/>
      <c r="D22" s="116"/>
      <c r="E22" s="80"/>
      <c r="F22" s="80"/>
      <c r="G22" s="80"/>
      <c r="H22" s="81"/>
      <c r="I22" s="738"/>
    </row>
    <row r="23" spans="1:9" ht="14.25">
      <c r="A23" s="814"/>
      <c r="B23" s="816"/>
      <c r="C23" s="71"/>
      <c r="D23" s="116"/>
      <c r="E23" s="80"/>
      <c r="F23" s="80"/>
      <c r="G23" s="80"/>
      <c r="H23" s="81"/>
      <c r="I23" s="738"/>
    </row>
    <row r="24" spans="1:9" ht="15">
      <c r="A24" s="814"/>
      <c r="B24" s="816"/>
      <c r="C24" s="122" t="s">
        <v>130</v>
      </c>
      <c r="D24" s="732"/>
      <c r="E24" s="725"/>
      <c r="F24" s="726"/>
      <c r="G24" s="725"/>
      <c r="H24" s="727" t="s">
        <v>162</v>
      </c>
      <c r="I24" s="738"/>
    </row>
    <row r="25" spans="1:9" ht="57">
      <c r="A25" s="814"/>
      <c r="B25" s="815"/>
      <c r="C25" s="71" t="s">
        <v>163</v>
      </c>
      <c r="D25" s="119"/>
      <c r="E25" s="82"/>
      <c r="F25" s="83"/>
      <c r="G25" s="82"/>
      <c r="H25" s="84"/>
      <c r="I25" s="738"/>
    </row>
    <row r="26" spans="1:9" ht="15">
      <c r="A26" s="814"/>
      <c r="B26" s="815"/>
      <c r="C26" s="71"/>
      <c r="D26" s="119"/>
      <c r="E26" s="82"/>
      <c r="F26" s="83"/>
      <c r="G26" s="82"/>
      <c r="H26" s="84"/>
      <c r="I26" s="738"/>
    </row>
    <row r="27" spans="1:9" ht="15">
      <c r="A27" s="814"/>
      <c r="B27" s="815"/>
      <c r="C27" s="184"/>
      <c r="D27" s="185"/>
      <c r="E27" s="82"/>
      <c r="F27" s="83"/>
      <c r="G27" s="82"/>
      <c r="H27" s="84"/>
      <c r="I27" s="738"/>
    </row>
    <row r="28" spans="1:9" ht="30">
      <c r="A28" s="814"/>
      <c r="B28" s="816"/>
      <c r="C28" s="122" t="s">
        <v>131</v>
      </c>
      <c r="D28" s="732"/>
      <c r="E28" s="725"/>
      <c r="F28" s="725"/>
      <c r="G28" s="725"/>
      <c r="H28" s="727" t="s">
        <v>162</v>
      </c>
      <c r="I28" s="738"/>
    </row>
    <row r="29" spans="1:9" ht="14.25">
      <c r="A29" s="814"/>
      <c r="B29" s="816"/>
      <c r="C29" s="139" t="s">
        <v>164</v>
      </c>
      <c r="D29" s="117"/>
      <c r="E29" s="82"/>
      <c r="F29" s="82"/>
      <c r="G29" s="82"/>
      <c r="H29" s="84"/>
      <c r="I29" s="738"/>
    </row>
    <row r="30" spans="1:9" ht="28.5">
      <c r="A30" s="814"/>
      <c r="B30" s="816"/>
      <c r="C30" s="139" t="s">
        <v>165</v>
      </c>
      <c r="D30" s="117"/>
      <c r="E30" s="82"/>
      <c r="F30" s="82"/>
      <c r="G30" s="82"/>
      <c r="H30" s="84"/>
      <c r="I30" s="738"/>
    </row>
    <row r="31" spans="1:9" ht="14.25">
      <c r="A31" s="814"/>
      <c r="B31" s="816"/>
      <c r="C31" s="156"/>
      <c r="D31" s="186"/>
      <c r="E31" s="82"/>
      <c r="F31" s="82"/>
      <c r="G31" s="82"/>
      <c r="H31" s="84"/>
      <c r="I31" s="738"/>
    </row>
    <row r="32" spans="1:9" ht="14.25">
      <c r="A32" s="814"/>
      <c r="B32" s="816"/>
      <c r="C32" s="71"/>
      <c r="D32" s="119"/>
      <c r="E32" s="82"/>
      <c r="F32" s="82"/>
      <c r="G32" s="82"/>
      <c r="H32" s="84"/>
      <c r="I32" s="738"/>
    </row>
    <row r="33" spans="1:9" ht="15">
      <c r="A33" s="817"/>
      <c r="B33" s="818"/>
      <c r="C33" s="122" t="s">
        <v>132</v>
      </c>
      <c r="D33" s="732"/>
      <c r="E33" s="725"/>
      <c r="F33" s="725"/>
      <c r="G33" s="725"/>
      <c r="H33" s="727" t="s">
        <v>162</v>
      </c>
      <c r="I33" s="738"/>
    </row>
    <row r="34" spans="1:9" ht="30" customHeight="1">
      <c r="A34" s="819" t="s">
        <v>133</v>
      </c>
      <c r="B34" s="820"/>
      <c r="C34" s="139" t="s">
        <v>166</v>
      </c>
      <c r="D34" s="187"/>
      <c r="E34" s="188"/>
      <c r="F34" s="188"/>
      <c r="G34" s="188"/>
      <c r="H34" s="189"/>
      <c r="I34" s="738"/>
    </row>
    <row r="35" spans="1:9" ht="14.25">
      <c r="A35" s="819"/>
      <c r="B35" s="820"/>
      <c r="C35" s="805" t="s">
        <v>167</v>
      </c>
      <c r="D35" s="187"/>
      <c r="E35" s="188"/>
      <c r="F35" s="188"/>
      <c r="G35" s="188"/>
      <c r="H35" s="189"/>
      <c r="I35" s="738"/>
    </row>
    <row r="36" spans="1:9" ht="14.25">
      <c r="A36" s="819"/>
      <c r="B36" s="820"/>
      <c r="C36" s="805" t="s">
        <v>168</v>
      </c>
      <c r="D36" s="187"/>
      <c r="E36" s="188"/>
      <c r="F36" s="188"/>
      <c r="G36" s="188"/>
      <c r="H36" s="189"/>
      <c r="I36" s="738"/>
    </row>
    <row r="37" spans="1:9" ht="14.25">
      <c r="A37" s="819"/>
      <c r="B37" s="820"/>
      <c r="C37" s="805" t="s">
        <v>169</v>
      </c>
      <c r="D37" s="187"/>
      <c r="E37" s="188"/>
      <c r="F37" s="188"/>
      <c r="G37" s="188"/>
      <c r="H37" s="189"/>
      <c r="I37" s="738"/>
    </row>
    <row r="38" spans="1:9" ht="14.25">
      <c r="A38" s="821"/>
      <c r="B38" s="820"/>
      <c r="C38" s="805" t="s">
        <v>170</v>
      </c>
      <c r="D38" s="117"/>
      <c r="E38" s="82"/>
      <c r="F38" s="82"/>
      <c r="G38" s="82"/>
      <c r="H38" s="84"/>
      <c r="I38" s="738"/>
    </row>
    <row r="39" spans="1:9" ht="14.25">
      <c r="A39" s="821"/>
      <c r="B39" s="820"/>
      <c r="C39" s="72"/>
      <c r="D39" s="117"/>
      <c r="E39" s="82"/>
      <c r="F39" s="82"/>
      <c r="G39" s="82"/>
      <c r="H39" s="84"/>
      <c r="I39" s="738"/>
    </row>
    <row r="40" spans="1:9" ht="14.25">
      <c r="A40" s="821"/>
      <c r="B40" s="820"/>
      <c r="C40" s="71" t="s">
        <v>171</v>
      </c>
      <c r="D40" s="190"/>
      <c r="E40" s="82"/>
      <c r="F40" s="82"/>
      <c r="G40" s="82"/>
      <c r="H40" s="84"/>
      <c r="I40" s="738"/>
    </row>
    <row r="41" spans="1:9" ht="14.25">
      <c r="A41" s="821"/>
      <c r="B41" s="820"/>
      <c r="C41" s="805" t="s">
        <v>172</v>
      </c>
      <c r="D41" s="190"/>
      <c r="E41" s="82"/>
      <c r="F41" s="82"/>
      <c r="G41" s="82"/>
      <c r="H41" s="84"/>
      <c r="I41" s="738"/>
    </row>
    <row r="42" spans="1:9" ht="14.25">
      <c r="A42" s="821"/>
      <c r="B42" s="820"/>
      <c r="C42" s="805" t="s">
        <v>173</v>
      </c>
      <c r="D42" s="190"/>
      <c r="E42" s="82"/>
      <c r="F42" s="82"/>
      <c r="G42" s="82"/>
      <c r="H42" s="84"/>
      <c r="I42" s="738"/>
    </row>
    <row r="43" spans="1:9" ht="14.25">
      <c r="A43" s="821"/>
      <c r="B43" s="820"/>
      <c r="C43" s="72"/>
      <c r="D43" s="190"/>
      <c r="E43" s="82"/>
      <c r="F43" s="82"/>
      <c r="G43" s="82"/>
      <c r="H43" s="84"/>
      <c r="I43" s="738"/>
    </row>
    <row r="44" spans="1:9" ht="14.25">
      <c r="A44" s="821"/>
      <c r="B44" s="820"/>
      <c r="C44" s="71" t="s">
        <v>174</v>
      </c>
      <c r="D44" s="190"/>
      <c r="E44" s="82"/>
      <c r="F44" s="82"/>
      <c r="G44" s="82"/>
      <c r="H44" s="84"/>
      <c r="I44" s="738"/>
    </row>
    <row r="45" spans="1:9" ht="14.25">
      <c r="A45" s="821"/>
      <c r="B45" s="820"/>
      <c r="C45" s="805" t="s">
        <v>175</v>
      </c>
      <c r="D45" s="190"/>
      <c r="E45" s="82"/>
      <c r="F45" s="82"/>
      <c r="G45" s="82"/>
      <c r="H45" s="84"/>
      <c r="I45" s="738"/>
    </row>
    <row r="46" spans="1:9" ht="14.25">
      <c r="A46" s="821"/>
      <c r="B46" s="820"/>
      <c r="C46" s="72"/>
      <c r="D46" s="190"/>
      <c r="E46" s="82"/>
      <c r="F46" s="82"/>
      <c r="G46" s="82"/>
      <c r="H46" s="84"/>
      <c r="I46" s="738"/>
    </row>
    <row r="47" spans="1:9" ht="14.25">
      <c r="A47" s="821"/>
      <c r="B47" s="820"/>
      <c r="C47" s="72"/>
      <c r="D47" s="190"/>
      <c r="E47" s="82"/>
      <c r="F47" s="82"/>
      <c r="G47" s="82"/>
      <c r="H47" s="84"/>
      <c r="I47" s="738"/>
    </row>
    <row r="48" spans="1:9" ht="30">
      <c r="A48" s="821"/>
      <c r="B48" s="820"/>
      <c r="C48" s="122" t="s">
        <v>134</v>
      </c>
      <c r="D48" s="734"/>
      <c r="E48" s="725"/>
      <c r="F48" s="725"/>
      <c r="G48" s="725"/>
      <c r="H48" s="727" t="s">
        <v>162</v>
      </c>
      <c r="I48" s="738"/>
    </row>
    <row r="49" spans="1:9" ht="14.25">
      <c r="A49" s="821"/>
      <c r="B49" s="820"/>
      <c r="C49" s="71" t="s">
        <v>176</v>
      </c>
      <c r="D49" s="117"/>
      <c r="E49" s="82"/>
      <c r="F49" s="82"/>
      <c r="G49" s="82"/>
      <c r="H49" s="84"/>
      <c r="I49" s="738"/>
    </row>
    <row r="50" spans="1:9" ht="14.25">
      <c r="A50" s="821"/>
      <c r="B50" s="820"/>
      <c r="C50" s="805" t="s">
        <v>177</v>
      </c>
      <c r="D50" s="140"/>
      <c r="E50" s="99"/>
      <c r="F50" s="99"/>
      <c r="G50" s="99"/>
      <c r="H50" s="100"/>
      <c r="I50" s="738"/>
    </row>
    <row r="51" spans="1:9" ht="14.25">
      <c r="A51" s="821"/>
      <c r="B51" s="820"/>
      <c r="C51" s="71"/>
      <c r="D51" s="140"/>
      <c r="E51" s="99"/>
      <c r="F51" s="99"/>
      <c r="G51" s="99"/>
      <c r="H51" s="100"/>
      <c r="I51" s="738"/>
    </row>
    <row r="52" spans="1:9" ht="14.25">
      <c r="A52" s="821"/>
      <c r="B52" s="820"/>
      <c r="C52" s="71"/>
      <c r="D52" s="140"/>
      <c r="E52" s="99"/>
      <c r="F52" s="99"/>
      <c r="G52" s="99"/>
      <c r="H52" s="100"/>
      <c r="I52" s="738"/>
    </row>
    <row r="53" spans="1:9" ht="15.75" thickBot="1">
      <c r="A53" s="822"/>
      <c r="B53" s="823"/>
      <c r="C53" s="121" t="s">
        <v>135</v>
      </c>
      <c r="D53" s="735"/>
      <c r="E53" s="730"/>
      <c r="F53" s="730"/>
      <c r="G53" s="730"/>
      <c r="H53" s="731" t="s">
        <v>162</v>
      </c>
      <c r="I53" s="738"/>
    </row>
    <row r="54" spans="1:9" ht="13.5" thickBot="1">
      <c r="A54" s="581" t="s">
        <v>178</v>
      </c>
      <c r="B54" s="582"/>
      <c r="C54" s="582"/>
      <c r="D54" s="582"/>
      <c r="E54" s="582"/>
      <c r="F54" s="582"/>
      <c r="G54" s="582"/>
      <c r="H54" s="583"/>
      <c r="I54" s="738"/>
    </row>
    <row r="55" spans="1:9" ht="15" customHeight="1">
      <c r="A55" s="811" t="s">
        <v>137</v>
      </c>
      <c r="B55" s="650"/>
      <c r="C55" s="191" t="s">
        <v>179</v>
      </c>
      <c r="D55" s="118"/>
      <c r="E55" s="76"/>
      <c r="F55" s="76"/>
      <c r="G55" s="76"/>
      <c r="H55" s="88"/>
      <c r="I55" s="738"/>
    </row>
    <row r="56" spans="1:9" ht="15" customHeight="1">
      <c r="A56" s="653"/>
      <c r="B56" s="654"/>
      <c r="C56" s="75" t="s">
        <v>180</v>
      </c>
      <c r="D56" s="115"/>
      <c r="E56" s="85"/>
      <c r="F56" s="85"/>
      <c r="G56" s="85"/>
      <c r="H56" s="86"/>
      <c r="I56" s="738"/>
    </row>
    <row r="57" spans="1:9" ht="15" customHeight="1">
      <c r="A57" s="653"/>
      <c r="B57" s="654"/>
      <c r="C57" s="192" t="s">
        <v>181</v>
      </c>
      <c r="D57" s="115"/>
      <c r="E57" s="85"/>
      <c r="F57" s="85"/>
      <c r="G57" s="85"/>
      <c r="H57" s="86"/>
      <c r="I57" s="738"/>
    </row>
    <row r="58" spans="1:9" ht="15" customHeight="1">
      <c r="A58" s="653"/>
      <c r="B58" s="654"/>
      <c r="C58" s="192"/>
      <c r="D58" s="115"/>
      <c r="E58" s="85"/>
      <c r="F58" s="85"/>
      <c r="G58" s="85"/>
      <c r="H58" s="86"/>
      <c r="I58" s="738"/>
    </row>
    <row r="59" spans="1:9" ht="15" customHeight="1">
      <c r="A59" s="653"/>
      <c r="B59" s="654"/>
      <c r="C59" s="75"/>
      <c r="D59" s="115"/>
      <c r="E59" s="85"/>
      <c r="F59" s="85"/>
      <c r="G59" s="85"/>
      <c r="H59" s="86"/>
      <c r="I59" s="738"/>
    </row>
    <row r="60" spans="1:9" ht="15" customHeight="1">
      <c r="A60" s="653"/>
      <c r="B60" s="654"/>
      <c r="C60" s="122" t="s">
        <v>138</v>
      </c>
      <c r="D60" s="732"/>
      <c r="E60" s="725"/>
      <c r="F60" s="725"/>
      <c r="G60" s="725"/>
      <c r="H60" s="727" t="s">
        <v>162</v>
      </c>
      <c r="I60" s="738"/>
    </row>
    <row r="61" spans="1:9" ht="14.25">
      <c r="A61" s="653"/>
      <c r="B61" s="654"/>
      <c r="C61" s="71" t="s">
        <v>182</v>
      </c>
      <c r="D61" s="117"/>
      <c r="E61" s="82"/>
      <c r="F61" s="82"/>
      <c r="G61" s="82"/>
      <c r="H61" s="84"/>
      <c r="I61" s="738"/>
    </row>
    <row r="62" spans="1:9" ht="14.25">
      <c r="A62" s="653"/>
      <c r="B62" s="654"/>
      <c r="C62" s="71" t="s">
        <v>183</v>
      </c>
      <c r="D62" s="117"/>
      <c r="E62" s="82"/>
      <c r="F62" s="82"/>
      <c r="G62" s="82"/>
      <c r="H62" s="84"/>
      <c r="I62" s="738"/>
    </row>
    <row r="63" spans="1:9" ht="42.75">
      <c r="A63" s="653"/>
      <c r="B63" s="654"/>
      <c r="C63" s="72" t="s">
        <v>184</v>
      </c>
      <c r="D63" s="117"/>
      <c r="E63" s="82"/>
      <c r="F63" s="82"/>
      <c r="G63" s="82"/>
      <c r="H63" s="84"/>
      <c r="I63" s="738"/>
    </row>
    <row r="64" spans="1:9" ht="14.25">
      <c r="A64" s="653"/>
      <c r="B64" s="652"/>
      <c r="C64" s="183" t="s">
        <v>185</v>
      </c>
      <c r="D64" s="117"/>
      <c r="E64" s="82"/>
      <c r="F64" s="82"/>
      <c r="G64" s="82"/>
      <c r="H64" s="84"/>
      <c r="I64" s="738"/>
    </row>
    <row r="65" spans="1:9" ht="14.25">
      <c r="A65" s="653"/>
      <c r="B65" s="652"/>
      <c r="C65" s="183" t="s">
        <v>186</v>
      </c>
      <c r="D65" s="117"/>
      <c r="E65" s="82"/>
      <c r="F65" s="82"/>
      <c r="G65" s="82"/>
      <c r="H65" s="84"/>
      <c r="I65" s="738"/>
    </row>
    <row r="66" spans="1:9" ht="14.25">
      <c r="A66" s="653"/>
      <c r="B66" s="652"/>
      <c r="C66" s="183" t="s">
        <v>187</v>
      </c>
      <c r="D66" s="117"/>
      <c r="E66" s="82"/>
      <c r="F66" s="82"/>
      <c r="G66" s="82"/>
      <c r="H66" s="84"/>
      <c r="I66" s="738"/>
    </row>
    <row r="67" spans="1:9" ht="14.25">
      <c r="A67" s="653"/>
      <c r="B67" s="652"/>
      <c r="C67" s="183" t="s">
        <v>188</v>
      </c>
      <c r="D67" s="117"/>
      <c r="E67" s="82"/>
      <c r="F67" s="82"/>
      <c r="G67" s="82"/>
      <c r="H67" s="84"/>
      <c r="I67" s="738"/>
    </row>
    <row r="68" spans="1:9" ht="14.25">
      <c r="A68" s="653"/>
      <c r="B68" s="652"/>
      <c r="C68" s="183" t="s">
        <v>189</v>
      </c>
      <c r="D68" s="117"/>
      <c r="E68" s="82"/>
      <c r="F68" s="82"/>
      <c r="G68" s="82"/>
      <c r="H68" s="84"/>
      <c r="I68" s="738"/>
    </row>
    <row r="69" spans="1:9" ht="14.25">
      <c r="A69" s="653"/>
      <c r="B69" s="652"/>
      <c r="C69" s="806" t="s">
        <v>190</v>
      </c>
      <c r="D69" s="117"/>
      <c r="E69" s="82"/>
      <c r="F69" s="82"/>
      <c r="G69" s="82"/>
      <c r="H69" s="84"/>
      <c r="I69" s="738"/>
    </row>
    <row r="70" spans="1:9" ht="14.25">
      <c r="A70" s="653"/>
      <c r="B70" s="652"/>
      <c r="C70" s="183" t="s">
        <v>191</v>
      </c>
      <c r="D70" s="117"/>
      <c r="E70" s="82"/>
      <c r="F70" s="82"/>
      <c r="G70" s="82"/>
      <c r="H70" s="84"/>
      <c r="I70" s="738"/>
    </row>
    <row r="71" spans="1:9" ht="14.25">
      <c r="A71" s="653"/>
      <c r="B71" s="652"/>
      <c r="C71" s="807" t="s">
        <v>192</v>
      </c>
      <c r="D71" s="117"/>
      <c r="E71" s="82"/>
      <c r="F71" s="82"/>
      <c r="G71" s="82"/>
      <c r="H71" s="84"/>
      <c r="I71" s="738"/>
    </row>
    <row r="72" spans="1:9" ht="14.25">
      <c r="A72" s="653"/>
      <c r="B72" s="652"/>
      <c r="C72" s="183" t="s">
        <v>193</v>
      </c>
      <c r="D72" s="117"/>
      <c r="E72" s="82"/>
      <c r="F72" s="82"/>
      <c r="G72" s="82"/>
      <c r="H72" s="84"/>
      <c r="I72" s="738"/>
    </row>
    <row r="73" spans="1:9" ht="14.25">
      <c r="A73" s="653"/>
      <c r="B73" s="652"/>
      <c r="C73" s="808" t="s">
        <v>194</v>
      </c>
      <c r="D73" s="117"/>
      <c r="E73" s="82"/>
      <c r="F73" s="82"/>
      <c r="G73" s="82"/>
      <c r="H73" s="84"/>
      <c r="I73" s="738"/>
    </row>
    <row r="74" spans="1:9" ht="14.25">
      <c r="A74" s="653"/>
      <c r="B74" s="652"/>
      <c r="C74" s="183" t="s">
        <v>195</v>
      </c>
      <c r="D74" s="117"/>
      <c r="E74" s="82"/>
      <c r="F74" s="82"/>
      <c r="G74" s="82"/>
      <c r="H74" s="84"/>
      <c r="I74" s="738"/>
    </row>
    <row r="75" spans="1:9" ht="14.25">
      <c r="A75" s="653"/>
      <c r="B75" s="652"/>
      <c r="C75" s="809" t="s">
        <v>196</v>
      </c>
      <c r="D75" s="117"/>
      <c r="E75" s="82"/>
      <c r="F75" s="82"/>
      <c r="G75" s="82"/>
      <c r="H75" s="84"/>
      <c r="I75" s="738"/>
    </row>
    <row r="76" spans="1:9" ht="14.25">
      <c r="A76" s="653"/>
      <c r="B76" s="652"/>
      <c r="C76" s="71"/>
      <c r="D76" s="117"/>
      <c r="E76" s="82"/>
      <c r="F76" s="82"/>
      <c r="G76" s="82"/>
      <c r="H76" s="84"/>
      <c r="I76" s="738"/>
    </row>
    <row r="77" spans="1:9" ht="14.25">
      <c r="A77" s="653"/>
      <c r="B77" s="654"/>
      <c r="C77" s="71"/>
      <c r="D77" s="117"/>
      <c r="E77" s="82"/>
      <c r="F77" s="82"/>
      <c r="G77" s="82"/>
      <c r="H77" s="84"/>
      <c r="I77" s="738"/>
    </row>
    <row r="78" spans="1:9" ht="15">
      <c r="A78" s="653"/>
      <c r="B78" s="654"/>
      <c r="C78" s="122" t="s">
        <v>139</v>
      </c>
      <c r="D78" s="732"/>
      <c r="E78" s="725"/>
      <c r="F78" s="725"/>
      <c r="G78" s="725"/>
      <c r="H78" s="727" t="s">
        <v>162</v>
      </c>
      <c r="I78" s="738"/>
    </row>
    <row r="79" spans="1:9" ht="14.25">
      <c r="A79" s="653"/>
      <c r="B79" s="654"/>
      <c r="C79" s="71" t="s">
        <v>197</v>
      </c>
      <c r="D79" s="117"/>
      <c r="E79" s="82"/>
      <c r="F79" s="82"/>
      <c r="G79" s="82"/>
      <c r="H79" s="84"/>
      <c r="I79" s="738"/>
    </row>
    <row r="80" spans="1:9" ht="14.25">
      <c r="A80" s="653"/>
      <c r="B80" s="654"/>
      <c r="C80" s="71" t="s">
        <v>198</v>
      </c>
      <c r="D80" s="117"/>
      <c r="E80" s="82"/>
      <c r="F80" s="82"/>
      <c r="G80" s="82"/>
      <c r="H80" s="84"/>
      <c r="I80" s="738"/>
    </row>
    <row r="81" spans="1:9" ht="14.25">
      <c r="A81" s="653"/>
      <c r="B81" s="654"/>
      <c r="C81" s="71" t="s">
        <v>199</v>
      </c>
      <c r="D81" s="117"/>
      <c r="E81" s="82"/>
      <c r="F81" s="82"/>
      <c r="G81" s="82"/>
      <c r="H81" s="84"/>
      <c r="I81" s="738"/>
    </row>
    <row r="82" spans="1:9" ht="14.25">
      <c r="A82" s="653"/>
      <c r="B82" s="654"/>
      <c r="C82" s="71"/>
      <c r="D82" s="117"/>
      <c r="E82" s="82"/>
      <c r="F82" s="82"/>
      <c r="G82" s="82"/>
      <c r="H82" s="84"/>
      <c r="I82" s="738"/>
    </row>
    <row r="83" spans="1:9" ht="14.25">
      <c r="A83" s="653"/>
      <c r="B83" s="654"/>
      <c r="C83" s="71"/>
      <c r="D83" s="117"/>
      <c r="E83" s="82"/>
      <c r="F83" s="82"/>
      <c r="G83" s="82"/>
      <c r="H83" s="84"/>
      <c r="I83" s="738"/>
    </row>
    <row r="84" spans="1:9" ht="15">
      <c r="A84" s="653"/>
      <c r="B84" s="654"/>
      <c r="C84" s="122" t="s">
        <v>140</v>
      </c>
      <c r="D84" s="732"/>
      <c r="E84" s="725"/>
      <c r="F84" s="725"/>
      <c r="G84" s="725"/>
      <c r="H84" s="727" t="s">
        <v>162</v>
      </c>
      <c r="I84" s="738"/>
    </row>
    <row r="85" spans="1:9" ht="15">
      <c r="A85" s="653"/>
      <c r="B85" s="654"/>
      <c r="C85" s="71"/>
      <c r="D85" s="145"/>
      <c r="E85" s="90"/>
      <c r="F85" s="90"/>
      <c r="G85" s="90"/>
      <c r="H85" s="84"/>
      <c r="I85" s="738"/>
    </row>
    <row r="86" spans="1:9" ht="15">
      <c r="A86" s="653"/>
      <c r="B86" s="654"/>
      <c r="C86" s="72"/>
      <c r="D86" s="145"/>
      <c r="E86" s="133"/>
      <c r="F86" s="133"/>
      <c r="G86" s="133"/>
      <c r="H86" s="100"/>
      <c r="I86" s="738"/>
    </row>
    <row r="87" spans="1:9" ht="15.75" thickBot="1">
      <c r="A87" s="655"/>
      <c r="B87" s="656"/>
      <c r="C87" s="121" t="s">
        <v>141</v>
      </c>
      <c r="D87" s="735"/>
      <c r="E87" s="730"/>
      <c r="F87" s="730"/>
      <c r="G87" s="730"/>
      <c r="H87" s="731" t="s">
        <v>162</v>
      </c>
      <c r="I87" s="738"/>
    </row>
    <row r="88" spans="1:9" ht="13.5" thickBot="1">
      <c r="A88" s="657" t="s">
        <v>200</v>
      </c>
      <c r="B88" s="658"/>
      <c r="C88" s="658"/>
      <c r="D88" s="658"/>
      <c r="E88" s="658"/>
      <c r="F88" s="658"/>
      <c r="G88" s="658"/>
      <c r="H88" s="659"/>
      <c r="I88" s="738"/>
    </row>
    <row r="89" spans="1:9" s="162" customFormat="1" ht="87" customHeight="1">
      <c r="A89" s="811" t="s">
        <v>201</v>
      </c>
      <c r="B89" s="824"/>
      <c r="C89" s="193" t="s">
        <v>202</v>
      </c>
      <c r="D89" s="120"/>
      <c r="E89" s="194"/>
      <c r="F89" s="194"/>
      <c r="G89" s="194"/>
      <c r="H89" s="195"/>
      <c r="I89" s="810"/>
    </row>
    <row r="90" spans="1:9" ht="57">
      <c r="A90" s="825"/>
      <c r="B90" s="826"/>
      <c r="C90" s="196" t="s">
        <v>203</v>
      </c>
      <c r="D90" s="116"/>
      <c r="E90" s="79"/>
      <c r="F90" s="79"/>
      <c r="G90" s="79"/>
      <c r="H90" s="87"/>
      <c r="I90" s="738"/>
    </row>
    <row r="91" spans="1:9" s="162" customFormat="1" ht="15.75" customHeight="1">
      <c r="A91" s="825"/>
      <c r="B91" s="827"/>
      <c r="C91" s="197" t="s">
        <v>204</v>
      </c>
      <c r="D91" s="117"/>
      <c r="E91" s="198"/>
      <c r="F91" s="198"/>
      <c r="G91" s="198"/>
      <c r="H91" s="199"/>
      <c r="I91" s="810"/>
    </row>
    <row r="92" spans="1:9" s="162" customFormat="1" ht="14.25">
      <c r="A92" s="825"/>
      <c r="B92" s="827"/>
      <c r="C92" s="183" t="s">
        <v>205</v>
      </c>
      <c r="D92" s="117"/>
      <c r="E92" s="198"/>
      <c r="F92" s="198"/>
      <c r="G92" s="198"/>
      <c r="H92" s="199"/>
      <c r="I92" s="810"/>
    </row>
    <row r="93" spans="1:9" s="162" customFormat="1" ht="14.25">
      <c r="A93" s="825"/>
      <c r="B93" s="827"/>
      <c r="C93" s="183" t="s">
        <v>206</v>
      </c>
      <c r="D93" s="117"/>
      <c r="E93" s="198"/>
      <c r="F93" s="198"/>
      <c r="G93" s="198"/>
      <c r="H93" s="199"/>
      <c r="I93" s="810"/>
    </row>
    <row r="94" spans="1:9" s="162" customFormat="1" ht="14.25">
      <c r="A94" s="825"/>
      <c r="B94" s="827"/>
      <c r="C94" s="183" t="s">
        <v>207</v>
      </c>
      <c r="D94" s="117"/>
      <c r="E94" s="198"/>
      <c r="F94" s="198"/>
      <c r="G94" s="198"/>
      <c r="H94" s="199"/>
      <c r="I94" s="810"/>
    </row>
    <row r="95" spans="1:9" s="162" customFormat="1" ht="14.25">
      <c r="A95" s="825"/>
      <c r="B95" s="827"/>
      <c r="C95" s="809" t="s">
        <v>205</v>
      </c>
      <c r="D95" s="117"/>
      <c r="E95" s="198"/>
      <c r="F95" s="198"/>
      <c r="G95" s="198"/>
      <c r="H95" s="199"/>
      <c r="I95" s="810"/>
    </row>
    <row r="96" spans="1:9" s="162" customFormat="1" ht="14.25">
      <c r="A96" s="825"/>
      <c r="B96" s="827"/>
      <c r="C96" s="808" t="s">
        <v>206</v>
      </c>
      <c r="D96" s="117"/>
      <c r="E96" s="198"/>
      <c r="F96" s="198"/>
      <c r="G96" s="198"/>
      <c r="H96" s="199"/>
      <c r="I96" s="810"/>
    </row>
    <row r="97" spans="1:9" s="162" customFormat="1" ht="14.25">
      <c r="A97" s="825"/>
      <c r="B97" s="827"/>
      <c r="C97" s="809" t="s">
        <v>207</v>
      </c>
      <c r="D97" s="117"/>
      <c r="E97" s="198"/>
      <c r="F97" s="198"/>
      <c r="G97" s="198"/>
      <c r="H97" s="199"/>
      <c r="I97" s="810"/>
    </row>
    <row r="98" spans="1:9" s="162" customFormat="1" ht="14.25">
      <c r="A98" s="825"/>
      <c r="B98" s="827"/>
      <c r="C98" s="808" t="s">
        <v>208</v>
      </c>
      <c r="D98" s="117"/>
      <c r="E98" s="198"/>
      <c r="F98" s="198"/>
      <c r="G98" s="198"/>
      <c r="H98" s="199"/>
      <c r="I98" s="810"/>
    </row>
    <row r="99" spans="1:9" s="162" customFormat="1" ht="14.25">
      <c r="A99" s="825"/>
      <c r="B99" s="827"/>
      <c r="C99" s="197"/>
      <c r="D99" s="117"/>
      <c r="E99" s="198"/>
      <c r="F99" s="198"/>
      <c r="G99" s="198"/>
      <c r="H99" s="199"/>
      <c r="I99" s="810"/>
    </row>
    <row r="100" spans="1:9" s="162" customFormat="1" ht="14.25">
      <c r="A100" s="825"/>
      <c r="B100" s="826"/>
      <c r="C100" s="71"/>
      <c r="D100" s="117"/>
      <c r="E100" s="82"/>
      <c r="F100" s="82"/>
      <c r="G100" s="82"/>
      <c r="H100" s="84"/>
      <c r="I100" s="810"/>
    </row>
    <row r="101" spans="1:9" ht="15">
      <c r="A101" s="825"/>
      <c r="B101" s="826"/>
      <c r="C101" s="122" t="s">
        <v>144</v>
      </c>
      <c r="D101" s="732"/>
      <c r="E101" s="725"/>
      <c r="F101" s="725"/>
      <c r="G101" s="725"/>
      <c r="H101" s="727" t="s">
        <v>162</v>
      </c>
      <c r="I101" s="738"/>
    </row>
    <row r="102" spans="1:9" ht="14.25">
      <c r="A102" s="825"/>
      <c r="B102" s="826"/>
      <c r="C102" s="71"/>
      <c r="D102" s="117"/>
      <c r="E102" s="82"/>
      <c r="F102" s="82"/>
      <c r="G102" s="82"/>
      <c r="H102" s="84"/>
      <c r="I102" s="738"/>
    </row>
    <row r="103" spans="1:9" ht="14.25">
      <c r="A103" s="825"/>
      <c r="B103" s="826"/>
      <c r="C103" s="200"/>
      <c r="D103" s="117"/>
      <c r="E103" s="82"/>
      <c r="F103" s="82"/>
      <c r="G103" s="82"/>
      <c r="H103" s="84"/>
      <c r="I103" s="738"/>
    </row>
    <row r="104" spans="1:9" ht="15">
      <c r="A104" s="828"/>
      <c r="B104" s="829"/>
      <c r="C104" s="122" t="s">
        <v>135</v>
      </c>
      <c r="D104" s="732"/>
      <c r="E104" s="725"/>
      <c r="F104" s="725"/>
      <c r="G104" s="725"/>
      <c r="H104" s="727" t="s">
        <v>162</v>
      </c>
      <c r="I104" s="738"/>
    </row>
    <row r="105" spans="1:9" s="162" customFormat="1" ht="88.5" customHeight="1">
      <c r="A105" s="653" t="s">
        <v>145</v>
      </c>
      <c r="B105" s="654"/>
      <c r="C105" s="201" t="s">
        <v>209</v>
      </c>
      <c r="D105" s="187"/>
      <c r="E105" s="202"/>
      <c r="F105" s="202"/>
      <c r="G105" s="202"/>
      <c r="H105" s="203"/>
      <c r="I105" s="810"/>
    </row>
    <row r="106" spans="1:9" s="162" customFormat="1" ht="15" customHeight="1">
      <c r="A106" s="653"/>
      <c r="B106" s="652"/>
      <c r="C106" s="197" t="s">
        <v>210</v>
      </c>
      <c r="D106" s="187"/>
      <c r="E106" s="202"/>
      <c r="F106" s="202"/>
      <c r="G106" s="202"/>
      <c r="H106" s="203"/>
      <c r="I106" s="810"/>
    </row>
    <row r="107" spans="1:9" s="162" customFormat="1" ht="15" customHeight="1">
      <c r="A107" s="653"/>
      <c r="B107" s="652"/>
      <c r="C107" s="809" t="s">
        <v>211</v>
      </c>
      <c r="D107" s="187"/>
      <c r="E107" s="202"/>
      <c r="F107" s="202"/>
      <c r="G107" s="202"/>
      <c r="H107" s="203"/>
      <c r="I107" s="810"/>
    </row>
    <row r="108" spans="1:9" s="162" customFormat="1" ht="15" customHeight="1">
      <c r="A108" s="653"/>
      <c r="B108" s="652"/>
      <c r="C108" s="809" t="s">
        <v>212</v>
      </c>
      <c r="D108" s="187"/>
      <c r="E108" s="202"/>
      <c r="F108" s="202"/>
      <c r="G108" s="202"/>
      <c r="H108" s="203"/>
      <c r="I108" s="810"/>
    </row>
    <row r="109" spans="1:9" s="162" customFormat="1" ht="15" customHeight="1">
      <c r="A109" s="653"/>
      <c r="B109" s="652"/>
      <c r="C109" s="197"/>
      <c r="D109" s="187"/>
      <c r="E109" s="202"/>
      <c r="F109" s="202"/>
      <c r="G109" s="202"/>
      <c r="H109" s="203"/>
      <c r="I109" s="810"/>
    </row>
    <row r="110" spans="1:9" s="162" customFormat="1" ht="15" customHeight="1">
      <c r="A110" s="653"/>
      <c r="B110" s="654"/>
      <c r="C110" s="71"/>
      <c r="D110" s="117"/>
      <c r="E110" s="82"/>
      <c r="F110" s="82"/>
      <c r="G110" s="82"/>
      <c r="H110" s="84"/>
      <c r="I110" s="810"/>
    </row>
    <row r="111" spans="1:9" s="162" customFormat="1" ht="15.75" thickBot="1">
      <c r="A111" s="655"/>
      <c r="B111" s="656"/>
      <c r="C111" s="121" t="s">
        <v>146</v>
      </c>
      <c r="D111" s="735"/>
      <c r="E111" s="730"/>
      <c r="F111" s="730"/>
      <c r="G111" s="730"/>
      <c r="H111" s="731" t="s">
        <v>162</v>
      </c>
      <c r="I111" s="810"/>
    </row>
    <row r="112" spans="1:9">
      <c r="A112" s="738"/>
      <c r="B112" s="738"/>
      <c r="C112" s="738"/>
      <c r="D112" s="790"/>
      <c r="E112" s="738"/>
      <c r="F112" s="738"/>
      <c r="G112" s="738"/>
      <c r="H112" s="738"/>
      <c r="I112" s="738"/>
    </row>
  </sheetData>
  <sheetProtection password="C7E0" sheet="1" objects="1" scenarios="1"/>
  <mergeCells count="13">
    <mergeCell ref="A1:H1"/>
    <mergeCell ref="A105:B111"/>
    <mergeCell ref="A2:B2"/>
    <mergeCell ref="D2:H2"/>
    <mergeCell ref="D4:H4"/>
    <mergeCell ref="A5:B5"/>
    <mergeCell ref="A6:H6"/>
    <mergeCell ref="A7:B33"/>
    <mergeCell ref="A34:B53"/>
    <mergeCell ref="A54:H54"/>
    <mergeCell ref="A55:B87"/>
    <mergeCell ref="A88:H88"/>
    <mergeCell ref="A89:B104"/>
  </mergeCells>
  <printOptions horizontalCentered="1" verticalCentered="1"/>
  <pageMargins left="0.19685039370078741" right="0.19685039370078741" top="0.19685039370078741" bottom="0.19685039370078741" header="0" footer="0"/>
  <pageSetup paperSize="9" scale="57" orientation="portrait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8000"/>
    <pageSetUpPr fitToPage="1"/>
  </sheetPr>
  <dimension ref="A1:H46"/>
  <sheetViews>
    <sheetView zoomScaleNormal="100" workbookViewId="0">
      <selection activeCell="C52" sqref="C52"/>
    </sheetView>
  </sheetViews>
  <sheetFormatPr baseColWidth="10" defaultRowHeight="12.75"/>
  <cols>
    <col min="1" max="1" width="18.85546875" style="206" bestFit="1" customWidth="1"/>
    <col min="2" max="2" width="110.28515625" style="206" customWidth="1"/>
    <col min="3" max="3" width="4.42578125" style="206" customWidth="1"/>
    <col min="4" max="16384" width="11.42578125" style="206"/>
  </cols>
  <sheetData>
    <row r="1" spans="1:8" ht="17.25" customHeight="1" thickBot="1">
      <c r="A1" s="740" t="s">
        <v>418</v>
      </c>
      <c r="B1" s="741"/>
      <c r="C1" s="742"/>
      <c r="D1" s="460"/>
      <c r="E1" s="460"/>
      <c r="F1" s="460"/>
      <c r="G1" s="460"/>
      <c r="H1" s="460"/>
    </row>
    <row r="2" spans="1:8" ht="13.5" thickBot="1">
      <c r="A2" s="491" t="s">
        <v>7</v>
      </c>
      <c r="B2" s="499"/>
      <c r="C2" s="743"/>
    </row>
    <row r="3" spans="1:8" ht="12.75" customHeight="1">
      <c r="A3" s="207" t="s">
        <v>2</v>
      </c>
      <c r="B3" s="744" t="s">
        <v>125</v>
      </c>
      <c r="C3" s="743"/>
    </row>
    <row r="4" spans="1:8" ht="12.75" customHeight="1">
      <c r="A4" s="459" t="s">
        <v>419</v>
      </c>
      <c r="B4" s="745"/>
      <c r="C4" s="743"/>
    </row>
    <row r="5" spans="1:8">
      <c r="A5" s="208" t="s">
        <v>1</v>
      </c>
      <c r="B5" s="746" t="s">
        <v>217</v>
      </c>
      <c r="C5" s="743"/>
    </row>
    <row r="6" spans="1:8">
      <c r="A6" s="208" t="s">
        <v>23</v>
      </c>
      <c r="B6" s="746">
        <v>2</v>
      </c>
      <c r="C6" s="743"/>
    </row>
    <row r="7" spans="1:8">
      <c r="A7" s="208" t="s">
        <v>0</v>
      </c>
      <c r="B7" s="209" t="s">
        <v>127</v>
      </c>
      <c r="C7" s="743"/>
    </row>
    <row r="8" spans="1:8">
      <c r="A8" s="208" t="s">
        <v>6</v>
      </c>
      <c r="B8" s="209">
        <v>2014</v>
      </c>
      <c r="C8" s="743"/>
    </row>
    <row r="9" spans="1:8">
      <c r="A9" s="208" t="s">
        <v>3</v>
      </c>
      <c r="B9" s="209" t="s">
        <v>39</v>
      </c>
      <c r="C9" s="743"/>
    </row>
    <row r="10" spans="1:8">
      <c r="A10" s="208" t="s">
        <v>4</v>
      </c>
      <c r="B10" s="209" t="s">
        <v>40</v>
      </c>
      <c r="C10" s="743"/>
    </row>
    <row r="11" spans="1:8">
      <c r="A11" s="208" t="s">
        <v>5</v>
      </c>
      <c r="B11" s="210"/>
      <c r="C11" s="743"/>
    </row>
    <row r="12" spans="1:8" ht="13.5" thickBot="1">
      <c r="A12" s="211" t="s">
        <v>19</v>
      </c>
      <c r="B12" s="212" t="s">
        <v>127</v>
      </c>
      <c r="C12" s="743"/>
    </row>
    <row r="13" spans="1:8" ht="13.5" thickBot="1">
      <c r="A13" s="491" t="s">
        <v>26</v>
      </c>
      <c r="B13" s="499"/>
      <c r="C13" s="743"/>
    </row>
    <row r="14" spans="1:8" ht="87.75" customHeight="1" thickBot="1">
      <c r="A14" s="665"/>
      <c r="B14" s="501"/>
      <c r="C14" s="743"/>
    </row>
    <row r="15" spans="1:8" ht="13.5" thickBot="1">
      <c r="A15" s="491" t="s">
        <v>25</v>
      </c>
      <c r="B15" s="499"/>
      <c r="C15" s="747"/>
    </row>
    <row r="16" spans="1:8">
      <c r="A16" s="504"/>
      <c r="B16" s="503"/>
      <c r="C16" s="747"/>
    </row>
    <row r="17" spans="1:8">
      <c r="A17" s="504"/>
      <c r="B17" s="503"/>
      <c r="C17" s="747"/>
    </row>
    <row r="18" spans="1:8">
      <c r="A18" s="504"/>
      <c r="B18" s="503"/>
      <c r="C18" s="747"/>
    </row>
    <row r="19" spans="1:8">
      <c r="A19" s="504"/>
      <c r="B19" s="503"/>
      <c r="C19" s="747"/>
    </row>
    <row r="20" spans="1:8">
      <c r="A20" s="504"/>
      <c r="B20" s="503"/>
      <c r="C20" s="747"/>
    </row>
    <row r="21" spans="1:8">
      <c r="A21" s="504"/>
      <c r="B21" s="503"/>
      <c r="C21" s="747"/>
    </row>
    <row r="22" spans="1:8">
      <c r="A22" s="504"/>
      <c r="B22" s="503"/>
      <c r="C22" s="747"/>
    </row>
    <row r="23" spans="1:8" ht="13.5" thickBot="1">
      <c r="A23" s="505"/>
      <c r="B23" s="506"/>
      <c r="C23" s="747"/>
    </row>
    <row r="24" spans="1:8" s="214" customFormat="1" ht="15.95" customHeight="1" thickBot="1">
      <c r="A24" s="491" t="s">
        <v>21</v>
      </c>
      <c r="B24" s="499"/>
      <c r="C24" s="747"/>
      <c r="D24" s="213"/>
      <c r="E24" s="213"/>
      <c r="F24" s="213"/>
      <c r="G24" s="213"/>
      <c r="H24" s="213"/>
    </row>
    <row r="25" spans="1:8" s="214" customFormat="1">
      <c r="A25" s="215"/>
      <c r="B25" s="216"/>
      <c r="C25" s="747"/>
      <c r="D25" s="213"/>
      <c r="E25" s="213"/>
      <c r="F25" s="213"/>
      <c r="G25" s="213"/>
      <c r="H25" s="213"/>
    </row>
    <row r="26" spans="1:8" s="214" customFormat="1">
      <c r="A26" s="215"/>
      <c r="B26" s="217"/>
      <c r="C26" s="747"/>
      <c r="D26" s="213"/>
      <c r="E26" s="213"/>
      <c r="F26" s="213"/>
      <c r="G26" s="213"/>
      <c r="H26" s="213"/>
    </row>
    <row r="27" spans="1:8" s="214" customFormat="1">
      <c r="A27" s="215"/>
      <c r="B27" s="217"/>
      <c r="C27" s="747"/>
      <c r="D27" s="213"/>
      <c r="E27" s="213"/>
      <c r="F27" s="213"/>
      <c r="G27" s="213"/>
      <c r="H27" s="213"/>
    </row>
    <row r="28" spans="1:8" s="214" customFormat="1">
      <c r="A28" s="215"/>
      <c r="B28" s="217"/>
      <c r="C28" s="747"/>
      <c r="D28" s="213"/>
      <c r="E28" s="213"/>
      <c r="F28" s="213"/>
      <c r="G28" s="213"/>
      <c r="H28" s="213"/>
    </row>
    <row r="29" spans="1:8" s="214" customFormat="1">
      <c r="A29" s="215"/>
      <c r="B29" s="217"/>
      <c r="C29" s="747"/>
      <c r="D29" s="213"/>
      <c r="E29" s="213"/>
      <c r="F29" s="213"/>
      <c r="G29" s="213"/>
      <c r="H29" s="213"/>
    </row>
    <row r="30" spans="1:8" s="214" customFormat="1">
      <c r="A30" s="215"/>
      <c r="B30" s="217"/>
      <c r="C30" s="747"/>
      <c r="D30" s="213"/>
      <c r="E30" s="213"/>
      <c r="F30" s="213"/>
      <c r="G30" s="213"/>
      <c r="H30" s="213"/>
    </row>
    <row r="31" spans="1:8" s="214" customFormat="1">
      <c r="A31" s="215"/>
      <c r="B31" s="217"/>
      <c r="C31" s="747"/>
      <c r="D31" s="213"/>
      <c r="E31" s="213"/>
      <c r="F31" s="213"/>
      <c r="G31" s="213"/>
      <c r="H31" s="213"/>
    </row>
    <row r="32" spans="1:8" s="214" customFormat="1">
      <c r="A32" s="215"/>
      <c r="B32" s="217"/>
      <c r="C32" s="748"/>
      <c r="D32" s="213"/>
      <c r="E32" s="213"/>
      <c r="F32" s="213"/>
      <c r="G32" s="213"/>
      <c r="H32" s="213"/>
    </row>
    <row r="33" spans="1:8" s="214" customFormat="1">
      <c r="A33" s="215"/>
      <c r="B33" s="217"/>
      <c r="C33" s="748"/>
      <c r="D33" s="213"/>
      <c r="E33" s="213"/>
      <c r="F33" s="213"/>
      <c r="G33" s="213"/>
      <c r="H33" s="213"/>
    </row>
    <row r="34" spans="1:8" s="214" customFormat="1">
      <c r="A34" s="215"/>
      <c r="B34" s="217"/>
      <c r="C34" s="748"/>
      <c r="D34" s="213"/>
      <c r="E34" s="213"/>
      <c r="F34" s="213"/>
      <c r="G34" s="213"/>
      <c r="H34" s="213"/>
    </row>
    <row r="35" spans="1:8" s="214" customFormat="1">
      <c r="A35" s="215"/>
      <c r="B35" s="217"/>
      <c r="C35" s="748"/>
      <c r="D35" s="213"/>
      <c r="E35" s="213"/>
      <c r="F35" s="213"/>
      <c r="G35" s="213"/>
      <c r="H35" s="213"/>
    </row>
    <row r="36" spans="1:8" s="214" customFormat="1" ht="13.5" thickBot="1">
      <c r="A36" s="215"/>
      <c r="B36" s="217"/>
      <c r="C36" s="748"/>
      <c r="D36" s="213"/>
      <c r="E36" s="213"/>
      <c r="F36" s="213"/>
      <c r="G36" s="213"/>
      <c r="H36" s="213"/>
    </row>
    <row r="37" spans="1:8" s="214" customFormat="1" ht="13.5" thickBot="1">
      <c r="A37" s="491" t="s">
        <v>20</v>
      </c>
      <c r="B37" s="492"/>
      <c r="C37" s="748"/>
      <c r="D37" s="213"/>
      <c r="E37" s="213"/>
      <c r="F37" s="213"/>
      <c r="G37" s="213"/>
      <c r="H37" s="213"/>
    </row>
    <row r="38" spans="1:8" s="214" customFormat="1">
      <c r="A38" s="493"/>
      <c r="B38" s="494"/>
      <c r="C38" s="277"/>
      <c r="D38" s="213"/>
      <c r="E38" s="213"/>
      <c r="F38" s="213"/>
      <c r="G38" s="213"/>
      <c r="H38" s="213"/>
    </row>
    <row r="39" spans="1:8" s="214" customFormat="1">
      <c r="A39" s="495"/>
      <c r="B39" s="496"/>
      <c r="C39" s="277"/>
      <c r="D39" s="213"/>
      <c r="E39" s="213"/>
      <c r="F39" s="213"/>
      <c r="G39" s="213"/>
      <c r="H39" s="213"/>
    </row>
    <row r="40" spans="1:8" s="214" customFormat="1" ht="13.5" thickBot="1">
      <c r="A40" s="497"/>
      <c r="B40" s="498"/>
      <c r="C40" s="277"/>
      <c r="D40" s="213"/>
      <c r="E40" s="213"/>
      <c r="F40" s="213"/>
      <c r="G40" s="213"/>
      <c r="H40" s="213"/>
    </row>
    <row r="41" spans="1:8" s="214" customFormat="1">
      <c r="A41" s="495"/>
      <c r="B41" s="496"/>
      <c r="C41" s="277"/>
      <c r="D41" s="213"/>
      <c r="E41" s="213"/>
      <c r="F41" s="213"/>
      <c r="G41" s="213"/>
      <c r="H41" s="213"/>
    </row>
    <row r="42" spans="1:8" s="214" customFormat="1">
      <c r="A42" s="495"/>
      <c r="B42" s="496"/>
      <c r="C42" s="277"/>
      <c r="D42" s="213"/>
      <c r="E42" s="213"/>
      <c r="F42" s="213"/>
      <c r="G42" s="213"/>
      <c r="H42" s="213"/>
    </row>
    <row r="43" spans="1:8" s="214" customFormat="1">
      <c r="A43" s="495"/>
      <c r="B43" s="496"/>
      <c r="C43" s="277"/>
      <c r="D43" s="213"/>
      <c r="E43" s="213"/>
      <c r="F43" s="213"/>
      <c r="G43" s="213"/>
      <c r="H43" s="213"/>
    </row>
    <row r="44" spans="1:8" s="214" customFormat="1">
      <c r="A44" s="495"/>
      <c r="B44" s="496"/>
      <c r="C44" s="277"/>
      <c r="D44" s="213"/>
      <c r="E44" s="213"/>
      <c r="F44" s="213"/>
      <c r="G44" s="213"/>
      <c r="H44" s="213"/>
    </row>
    <row r="45" spans="1:8" s="214" customFormat="1" ht="13.5" thickBot="1">
      <c r="A45" s="497"/>
      <c r="B45" s="498"/>
      <c r="C45" s="277"/>
      <c r="D45" s="213"/>
      <c r="E45" s="213"/>
      <c r="F45" s="213"/>
      <c r="G45" s="213"/>
      <c r="H45" s="213"/>
    </row>
    <row r="46" spans="1:8">
      <c r="A46" s="743"/>
      <c r="B46" s="743"/>
      <c r="C46" s="743"/>
    </row>
  </sheetData>
  <sheetProtection password="C7E0" sheet="1" objects="1" scenarios="1"/>
  <mergeCells count="9">
    <mergeCell ref="A1:B1"/>
    <mergeCell ref="A37:B37"/>
    <mergeCell ref="A38:B45"/>
    <mergeCell ref="A2:B2"/>
    <mergeCell ref="A13:B13"/>
    <mergeCell ref="A14:B14"/>
    <mergeCell ref="A15:B15"/>
    <mergeCell ref="A16:B23"/>
    <mergeCell ref="A24:B24"/>
  </mergeCells>
  <printOptions horizontalCentered="1" verticalCentered="1"/>
  <pageMargins left="0.19685039370078741" right="0.19685039370078741" top="0.19685039370078741" bottom="0.19685039370078741" header="0" footer="0"/>
  <pageSetup paperSize="9" scale="78" orientation="portrait" horizontalDpi="4294967293" r:id="rId1"/>
  <headerFooter alignWithMargins="0">
    <oddFooter>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8000"/>
    <pageSetUpPr fitToPage="1"/>
  </sheetPr>
  <dimension ref="A1:Z33"/>
  <sheetViews>
    <sheetView zoomScaleNormal="100" workbookViewId="0">
      <selection activeCell="C52" sqref="C52"/>
    </sheetView>
  </sheetViews>
  <sheetFormatPr baseColWidth="10" defaultRowHeight="12.75"/>
  <cols>
    <col min="1" max="1" width="7.5703125" style="287" customWidth="1"/>
    <col min="2" max="2" width="53" style="218" customWidth="1"/>
    <col min="3" max="3" width="96.42578125" style="235" customWidth="1"/>
    <col min="4" max="4" width="4.5703125" style="289" customWidth="1"/>
    <col min="5" max="8" width="3.7109375" style="290" customWidth="1"/>
    <col min="9" max="9" width="3" style="291" customWidth="1"/>
    <col min="10" max="10" width="21.140625" style="292" customWidth="1"/>
    <col min="11" max="11" width="2.85546875" style="292" customWidth="1"/>
    <col min="12" max="12" width="7.85546875" style="293" customWidth="1"/>
    <col min="13" max="13" width="8.42578125" style="294" customWidth="1"/>
    <col min="14" max="14" width="10" style="295" customWidth="1"/>
    <col min="15" max="15" width="10" style="296" customWidth="1"/>
    <col min="16" max="17" width="10" style="297" customWidth="1"/>
    <col min="18" max="18" width="10" style="298" customWidth="1"/>
    <col min="19" max="19" width="10" style="296" customWidth="1"/>
    <col min="20" max="20" width="10" style="299" customWidth="1"/>
    <col min="21" max="26" width="11.42578125" style="228"/>
    <col min="27" max="16384" width="11.42578125" style="235"/>
  </cols>
  <sheetData>
    <row r="1" spans="1:22" ht="15">
      <c r="A1" s="760" t="s">
        <v>418</v>
      </c>
      <c r="B1" s="737"/>
      <c r="C1" s="737"/>
      <c r="D1" s="737"/>
      <c r="E1" s="737"/>
      <c r="F1" s="737"/>
      <c r="G1" s="737"/>
      <c r="H1" s="737"/>
      <c r="I1" s="219"/>
      <c r="J1" s="220"/>
      <c r="K1" s="220"/>
      <c r="L1" s="221"/>
      <c r="M1" s="222"/>
      <c r="N1" s="223"/>
      <c r="O1" s="224"/>
      <c r="P1" s="225"/>
      <c r="Q1" s="225"/>
      <c r="R1" s="226"/>
      <c r="S1" s="224"/>
      <c r="T1" s="227"/>
      <c r="U1" s="761"/>
    </row>
    <row r="2" spans="1:22" ht="16.5" customHeight="1">
      <c r="A2" s="547" t="s">
        <v>348</v>
      </c>
      <c r="B2" s="548"/>
      <c r="C2" s="442" t="s">
        <v>423</v>
      </c>
      <c r="D2" s="549">
        <v>2004</v>
      </c>
      <c r="E2" s="550"/>
      <c r="F2" s="550"/>
      <c r="G2" s="550"/>
      <c r="H2" s="550"/>
      <c r="I2" s="219"/>
      <c r="J2" s="220"/>
      <c r="K2" s="220"/>
      <c r="L2" s="221"/>
      <c r="M2" s="222"/>
      <c r="N2" s="223"/>
      <c r="O2" s="224"/>
      <c r="P2" s="225"/>
      <c r="Q2" s="225"/>
      <c r="R2" s="226"/>
      <c r="S2" s="224"/>
      <c r="T2" s="227"/>
      <c r="U2" s="761"/>
    </row>
    <row r="3" spans="1:22" ht="16.5" customHeight="1">
      <c r="A3" s="438"/>
      <c r="B3" s="229" t="s">
        <v>38</v>
      </c>
      <c r="C3" s="230" t="str">
        <f>'Identification E31B'!B5</f>
        <v>E31 : Réalisation et suivi de production en entreprise : PARTIE B</v>
      </c>
      <c r="D3" s="439"/>
      <c r="E3" s="440"/>
      <c r="F3" s="440"/>
      <c r="G3" s="440"/>
      <c r="H3" s="440"/>
      <c r="I3" s="219"/>
      <c r="J3" s="220"/>
      <c r="K3" s="220"/>
      <c r="L3" s="221"/>
      <c r="M3" s="222"/>
      <c r="N3" s="231"/>
      <c r="O3" s="232"/>
      <c r="P3" s="233"/>
      <c r="Q3" s="233"/>
      <c r="R3" s="234"/>
      <c r="S3" s="232"/>
      <c r="T3" s="232"/>
      <c r="U3" s="236"/>
    </row>
    <row r="4" spans="1:22" ht="15">
      <c r="A4" s="236"/>
      <c r="B4" s="236"/>
      <c r="C4" s="237" t="str">
        <f>'Identification E31B'!B9</f>
        <v>EINSTEIN</v>
      </c>
      <c r="D4" s="551" t="str">
        <f>'Identification E31B'!B10</f>
        <v>Albert</v>
      </c>
      <c r="E4" s="551"/>
      <c r="F4" s="551"/>
      <c r="G4" s="551"/>
      <c r="H4" s="551"/>
      <c r="I4" s="219"/>
      <c r="J4" s="666" t="s">
        <v>12</v>
      </c>
      <c r="K4" s="667"/>
      <c r="L4" s="668"/>
      <c r="M4" s="552" t="s">
        <v>30</v>
      </c>
      <c r="N4" s="749" t="s">
        <v>31</v>
      </c>
      <c r="O4" s="750" t="s">
        <v>33</v>
      </c>
      <c r="P4" s="751" t="s">
        <v>32</v>
      </c>
      <c r="Q4" s="751" t="s">
        <v>34</v>
      </c>
      <c r="R4" s="752" t="s">
        <v>35</v>
      </c>
      <c r="S4" s="752" t="s">
        <v>36</v>
      </c>
      <c r="T4" s="752" t="s">
        <v>37</v>
      </c>
      <c r="U4" s="236"/>
    </row>
    <row r="5" spans="1:22" ht="13.5" thickBot="1">
      <c r="A5" s="546" t="s">
        <v>28</v>
      </c>
      <c r="B5" s="546"/>
      <c r="C5" s="238" t="s">
        <v>27</v>
      </c>
      <c r="D5" s="239" t="s">
        <v>15</v>
      </c>
      <c r="E5" s="240">
        <v>0</v>
      </c>
      <c r="F5" s="240">
        <v>1</v>
      </c>
      <c r="G5" s="240">
        <v>2</v>
      </c>
      <c r="H5" s="240">
        <v>3</v>
      </c>
      <c r="I5" s="219"/>
      <c r="J5" s="241"/>
      <c r="K5" s="241"/>
      <c r="L5" s="242" t="s">
        <v>11</v>
      </c>
      <c r="M5" s="552"/>
      <c r="N5" s="749"/>
      <c r="O5" s="750"/>
      <c r="P5" s="751"/>
      <c r="Q5" s="751"/>
      <c r="R5" s="752"/>
      <c r="S5" s="752"/>
      <c r="T5" s="752"/>
      <c r="U5" s="236"/>
    </row>
    <row r="6" spans="1:22" ht="18" customHeight="1" thickBot="1">
      <c r="A6" s="530" t="s">
        <v>218</v>
      </c>
      <c r="B6" s="531"/>
      <c r="C6" s="531"/>
      <c r="D6" s="531"/>
      <c r="E6" s="531"/>
      <c r="F6" s="531"/>
      <c r="G6" s="531"/>
      <c r="H6" s="532"/>
      <c r="I6" s="243"/>
      <c r="J6" s="243"/>
      <c r="K6" s="243"/>
      <c r="L6" s="244">
        <v>0.5</v>
      </c>
      <c r="M6" s="245">
        <f>SUM(L7:L13)</f>
        <v>1</v>
      </c>
      <c r="N6" s="753">
        <f>IF(O6=1,SUMPRODUCT(N7:N13,O7:O13)/SUMPRODUCT(L7:L13,O7:O13),0)</f>
        <v>20</v>
      </c>
      <c r="O6" s="754">
        <f>IF(SUM(O7:O13)=0,0,1)</f>
        <v>1</v>
      </c>
      <c r="P6" s="755"/>
      <c r="Q6" s="756">
        <f>SUM(Q7:Q13)</f>
        <v>1</v>
      </c>
      <c r="R6" s="757"/>
      <c r="S6" s="757"/>
      <c r="T6" s="754"/>
      <c r="U6" s="767"/>
      <c r="V6" s="247"/>
    </row>
    <row r="7" spans="1:22" ht="18" customHeight="1">
      <c r="A7" s="533" t="s">
        <v>219</v>
      </c>
      <c r="B7" s="534"/>
      <c r="C7" s="248" t="s">
        <v>220</v>
      </c>
      <c r="D7" s="249" t="str">
        <f>IF('AD-E31B'!D14="","",'AD-E31B'!D14)</f>
        <v/>
      </c>
      <c r="E7" s="250" t="str">
        <f>IF('AD-E31B'!E14="","",'AD-E31B'!E14)</f>
        <v/>
      </c>
      <c r="F7" s="251" t="str">
        <f>IF('AD-E31B'!F14="","",'AD-E31B'!F14)</f>
        <v/>
      </c>
      <c r="G7" s="250" t="str">
        <f>IF('AD-E31B'!G14="","",'AD-E31B'!G14)</f>
        <v/>
      </c>
      <c r="H7" s="252" t="str">
        <f>IF('AD-E31B'!H14="","",'AD-E31B'!H14)</f>
        <v>X</v>
      </c>
      <c r="I7" s="253" t="str">
        <f t="shared" ref="I7:I10" si="0">(IF(O7&gt;1,"◄",""))</f>
        <v/>
      </c>
      <c r="J7" s="254"/>
      <c r="K7" s="254"/>
      <c r="L7" s="255">
        <v>0.1</v>
      </c>
      <c r="M7" s="256"/>
      <c r="N7" s="758">
        <f t="shared" ref="N7:N13" si="1">(IF(F7&lt;&gt;"",1/3,0)+IF(G7&lt;&gt;"",2/3,0)+IF(H7&lt;&gt;"",1,0))*L7*20</f>
        <v>2</v>
      </c>
      <c r="O7" s="754">
        <f t="shared" ref="O7:O13" si="2">IF(D7="",IF(E7&lt;&gt;"",1,0)+IF(F7&lt;&gt;"",1,0)+IF(G7&lt;&gt;"",1,0)+IF(H7&lt;&gt;"",1,0),0)</f>
        <v>1</v>
      </c>
      <c r="P7" s="755">
        <f t="shared" ref="P7:P13" si="3">IF(D7&lt;&gt;"",0,(IF(E7&lt;&gt;"",0.02,(N7/(L7*20)))))</f>
        <v>1</v>
      </c>
      <c r="Q7" s="756">
        <f t="shared" ref="Q7:Q13" si="4">IF(D7&lt;&gt;"",0,L7)</f>
        <v>0.1</v>
      </c>
      <c r="R7" s="759">
        <f t="shared" ref="R7:R13" si="5">IF(I7&lt;&gt;"",1,0)</f>
        <v>0</v>
      </c>
      <c r="S7" s="759" t="b">
        <f t="shared" ref="S7:S13" si="6">IF(D7="",OR(E7&lt;&gt;"",F7&lt;&gt;"",G7&lt;&gt;"",H7&lt;&gt;""),0)</f>
        <v>1</v>
      </c>
      <c r="T7" s="754">
        <f>IF(I7&lt;&gt;"",1,0)</f>
        <v>0</v>
      </c>
      <c r="U7" s="234"/>
      <c r="V7" s="257"/>
    </row>
    <row r="8" spans="1:22" ht="18" customHeight="1">
      <c r="A8" s="537"/>
      <c r="B8" s="536"/>
      <c r="C8" s="258" t="s">
        <v>221</v>
      </c>
      <c r="D8" s="259" t="str">
        <f>IF('AD-E31B'!D20="","",'AD-E31B'!D20)</f>
        <v/>
      </c>
      <c r="E8" s="260" t="str">
        <f>IF('AD-E31B'!E20="","",'AD-E31B'!E20)</f>
        <v/>
      </c>
      <c r="F8" s="261" t="str">
        <f>IF('AD-E31B'!F20="","",'AD-E31B'!F20)</f>
        <v/>
      </c>
      <c r="G8" s="260" t="str">
        <f>IF('AD-E31B'!G20="","",'AD-E31B'!G20)</f>
        <v/>
      </c>
      <c r="H8" s="262" t="str">
        <f>IF('AD-E31B'!H20="","",'AD-E31B'!H20)</f>
        <v>X</v>
      </c>
      <c r="I8" s="253" t="str">
        <f t="shared" si="0"/>
        <v/>
      </c>
      <c r="J8" s="254"/>
      <c r="K8" s="254"/>
      <c r="L8" s="255">
        <v>0.1</v>
      </c>
      <c r="M8" s="256"/>
      <c r="N8" s="758">
        <f t="shared" si="1"/>
        <v>2</v>
      </c>
      <c r="O8" s="754">
        <f t="shared" si="2"/>
        <v>1</v>
      </c>
      <c r="P8" s="755">
        <f t="shared" si="3"/>
        <v>1</v>
      </c>
      <c r="Q8" s="756">
        <f t="shared" si="4"/>
        <v>0.1</v>
      </c>
      <c r="R8" s="759">
        <f t="shared" si="5"/>
        <v>0</v>
      </c>
      <c r="S8" s="759" t="b">
        <f t="shared" si="6"/>
        <v>1</v>
      </c>
      <c r="T8" s="754">
        <f t="shared" ref="T8:T10" si="7">IF(I8&lt;&gt;"",1,0)</f>
        <v>0</v>
      </c>
      <c r="U8" s="234"/>
      <c r="V8" s="257"/>
    </row>
    <row r="9" spans="1:22" ht="18" customHeight="1">
      <c r="A9" s="538"/>
      <c r="B9" s="539"/>
      <c r="C9" s="248" t="s">
        <v>222</v>
      </c>
      <c r="D9" s="263" t="str">
        <f>IF('AD-E31B'!D26="","",'AD-E31B'!D26)</f>
        <v/>
      </c>
      <c r="E9" s="264" t="str">
        <f>IF('AD-E31B'!E26="","",'AD-E31B'!E26)</f>
        <v/>
      </c>
      <c r="F9" s="264" t="str">
        <f>IF('AD-E31B'!F26="","",'AD-E31B'!F26)</f>
        <v/>
      </c>
      <c r="G9" s="264" t="str">
        <f>IF('AD-E31B'!G26="","",'AD-E31B'!G26)</f>
        <v/>
      </c>
      <c r="H9" s="265" t="str">
        <f>IF('AD-E31B'!H26="","",'AD-E31B'!H26)</f>
        <v>X</v>
      </c>
      <c r="I9" s="253" t="str">
        <f t="shared" si="0"/>
        <v/>
      </c>
      <c r="J9" s="254"/>
      <c r="K9" s="254"/>
      <c r="L9" s="255">
        <v>0.1</v>
      </c>
      <c r="M9" s="256"/>
      <c r="N9" s="758">
        <f t="shared" si="1"/>
        <v>2</v>
      </c>
      <c r="O9" s="754">
        <f t="shared" si="2"/>
        <v>1</v>
      </c>
      <c r="P9" s="755">
        <f t="shared" si="3"/>
        <v>1</v>
      </c>
      <c r="Q9" s="756">
        <f t="shared" si="4"/>
        <v>0.1</v>
      </c>
      <c r="R9" s="759">
        <f t="shared" si="5"/>
        <v>0</v>
      </c>
      <c r="S9" s="759" t="b">
        <f t="shared" si="6"/>
        <v>1</v>
      </c>
      <c r="T9" s="754">
        <f t="shared" si="7"/>
        <v>0</v>
      </c>
      <c r="U9" s="236"/>
    </row>
    <row r="10" spans="1:22" ht="18" customHeight="1">
      <c r="A10" s="669" t="s">
        <v>223</v>
      </c>
      <c r="B10" s="670"/>
      <c r="C10" s="258" t="s">
        <v>224</v>
      </c>
      <c r="D10" s="263" t="str">
        <f>IF('AD-E31B'!D33="","",'AD-E31B'!D33)</f>
        <v/>
      </c>
      <c r="E10" s="260" t="str">
        <f>IF('AD-E31B'!E33="","",'AD-E31B'!E33)</f>
        <v/>
      </c>
      <c r="F10" s="260" t="str">
        <f>IF('AD-E31B'!F33="","",'AD-E31B'!F33)</f>
        <v/>
      </c>
      <c r="G10" s="260" t="str">
        <f>IF('AD-E31B'!G33="","",'AD-E31B'!G33)</f>
        <v/>
      </c>
      <c r="H10" s="262" t="str">
        <f>IF('AD-E31B'!H33="","",'AD-E31B'!H33)</f>
        <v>X</v>
      </c>
      <c r="I10" s="253" t="str">
        <f t="shared" si="0"/>
        <v/>
      </c>
      <c r="J10" s="254"/>
      <c r="K10" s="254"/>
      <c r="L10" s="255">
        <v>0.25</v>
      </c>
      <c r="M10" s="256"/>
      <c r="N10" s="758">
        <f t="shared" si="1"/>
        <v>5</v>
      </c>
      <c r="O10" s="754">
        <f t="shared" si="2"/>
        <v>1</v>
      </c>
      <c r="P10" s="755">
        <f t="shared" si="3"/>
        <v>1</v>
      </c>
      <c r="Q10" s="756">
        <f t="shared" si="4"/>
        <v>0.25</v>
      </c>
      <c r="R10" s="759">
        <f t="shared" si="5"/>
        <v>0</v>
      </c>
      <c r="S10" s="759" t="b">
        <f t="shared" si="6"/>
        <v>1</v>
      </c>
      <c r="T10" s="754">
        <f t="shared" si="7"/>
        <v>0</v>
      </c>
      <c r="U10" s="830"/>
    </row>
    <row r="11" spans="1:22" ht="18" customHeight="1">
      <c r="A11" s="535"/>
      <c r="B11" s="671"/>
      <c r="C11" s="248" t="s">
        <v>225</v>
      </c>
      <c r="D11" s="263" t="str">
        <f>IF('AD-E31B'!D39="","",'AD-E31B'!D39)</f>
        <v/>
      </c>
      <c r="E11" s="264" t="str">
        <f>IF('AD-E31B'!E39="","",'AD-E31B'!E39)</f>
        <v/>
      </c>
      <c r="F11" s="264" t="str">
        <f>IF('AD-E31B'!F39="","",'AD-E31B'!F39)</f>
        <v/>
      </c>
      <c r="G11" s="264" t="str">
        <f>IF('AD-E31B'!G39="","",'AD-E31B'!G39)</f>
        <v/>
      </c>
      <c r="H11" s="265" t="str">
        <f>IF('AD-E31B'!H39="","",'AD-E31B'!H39)</f>
        <v>X</v>
      </c>
      <c r="I11" s="253"/>
      <c r="J11" s="254"/>
      <c r="K11" s="254"/>
      <c r="L11" s="255">
        <v>0.2</v>
      </c>
      <c r="M11" s="256"/>
      <c r="N11" s="758">
        <f t="shared" si="1"/>
        <v>4</v>
      </c>
      <c r="O11" s="754">
        <f t="shared" si="2"/>
        <v>1</v>
      </c>
      <c r="P11" s="755">
        <f t="shared" si="3"/>
        <v>1</v>
      </c>
      <c r="Q11" s="756">
        <f t="shared" si="4"/>
        <v>0.2</v>
      </c>
      <c r="R11" s="759">
        <f t="shared" si="5"/>
        <v>0</v>
      </c>
      <c r="S11" s="759" t="b">
        <f t="shared" si="6"/>
        <v>1</v>
      </c>
      <c r="T11" s="754">
        <f>IF(I11&lt;&gt;"",1,0)</f>
        <v>0</v>
      </c>
      <c r="U11" s="830"/>
    </row>
    <row r="12" spans="1:22" ht="18" customHeight="1">
      <c r="A12" s="535"/>
      <c r="B12" s="671"/>
      <c r="C12" s="266" t="s">
        <v>226</v>
      </c>
      <c r="D12" s="263" t="str">
        <f>IF('AD-E31B'!D44="","",'AD-E31B'!D44)</f>
        <v/>
      </c>
      <c r="E12" s="260" t="str">
        <f>IF('AD-E31B'!E35="","",'AD-E31B'!E35)</f>
        <v/>
      </c>
      <c r="F12" s="260" t="str">
        <f>IF('AD-E31B'!F44="","",'AD-E31B'!F44)</f>
        <v/>
      </c>
      <c r="G12" s="260" t="str">
        <f>IF('AD-E31B'!G44="","",'AD-E31B'!G44)</f>
        <v/>
      </c>
      <c r="H12" s="262" t="str">
        <f>IF('AD-E31B'!H44="","",'AD-E31B'!H44)</f>
        <v>X</v>
      </c>
      <c r="I12" s="253"/>
      <c r="J12" s="254"/>
      <c r="K12" s="254"/>
      <c r="L12" s="255">
        <v>0.15</v>
      </c>
      <c r="M12" s="256"/>
      <c r="N12" s="758">
        <f t="shared" si="1"/>
        <v>3</v>
      </c>
      <c r="O12" s="754">
        <f t="shared" si="2"/>
        <v>1</v>
      </c>
      <c r="P12" s="755">
        <f t="shared" si="3"/>
        <v>1</v>
      </c>
      <c r="Q12" s="756">
        <f t="shared" si="4"/>
        <v>0.15</v>
      </c>
      <c r="R12" s="759">
        <f t="shared" si="5"/>
        <v>0</v>
      </c>
      <c r="S12" s="759" t="b">
        <f t="shared" si="6"/>
        <v>1</v>
      </c>
      <c r="T12" s="754">
        <f>IF(I12&lt;&gt;"",1,0)</f>
        <v>0</v>
      </c>
      <c r="U12" s="830"/>
    </row>
    <row r="13" spans="1:22" ht="18" customHeight="1" thickBot="1">
      <c r="A13" s="535"/>
      <c r="B13" s="671"/>
      <c r="C13" s="248" t="s">
        <v>227</v>
      </c>
      <c r="D13" s="263" t="str">
        <f>IF('AD-E31B'!D49="","",'AD-E31B'!D49)</f>
        <v/>
      </c>
      <c r="E13" s="264" t="str">
        <f>IF('AD-E31B'!E36="","",'AD-E31B'!E36)</f>
        <v/>
      </c>
      <c r="F13" s="264" t="str">
        <f>IF('AD-E31B'!F49="","",'AD-E31B'!F49)</f>
        <v/>
      </c>
      <c r="G13" s="264" t="str">
        <f>IF('AD-E31B'!G49="","",'AD-E31B'!G49)</f>
        <v/>
      </c>
      <c r="H13" s="265" t="str">
        <f>IF('AD-E31B'!H49="","",'AD-E31B'!H49)</f>
        <v>X</v>
      </c>
      <c r="I13" s="253"/>
      <c r="J13" s="254"/>
      <c r="K13" s="254"/>
      <c r="L13" s="255">
        <v>0.1</v>
      </c>
      <c r="M13" s="256"/>
      <c r="N13" s="758">
        <f t="shared" si="1"/>
        <v>2</v>
      </c>
      <c r="O13" s="754">
        <f t="shared" si="2"/>
        <v>1</v>
      </c>
      <c r="P13" s="755">
        <f t="shared" si="3"/>
        <v>1</v>
      </c>
      <c r="Q13" s="756">
        <f t="shared" si="4"/>
        <v>0.1</v>
      </c>
      <c r="R13" s="759">
        <f t="shared" si="5"/>
        <v>0</v>
      </c>
      <c r="S13" s="759" t="b">
        <f t="shared" si="6"/>
        <v>1</v>
      </c>
      <c r="T13" s="754">
        <f>IF(I13&lt;&gt;"",1,0)</f>
        <v>0</v>
      </c>
      <c r="U13" s="830"/>
    </row>
    <row r="14" spans="1:22" ht="18" customHeight="1" thickBot="1">
      <c r="A14" s="530" t="s">
        <v>228</v>
      </c>
      <c r="B14" s="531"/>
      <c r="C14" s="531"/>
      <c r="D14" s="531"/>
      <c r="E14" s="531"/>
      <c r="F14" s="531"/>
      <c r="G14" s="531"/>
      <c r="H14" s="532"/>
      <c r="I14" s="243"/>
      <c r="J14" s="243"/>
      <c r="K14" s="243"/>
      <c r="L14" s="244">
        <v>0.5</v>
      </c>
      <c r="M14" s="245">
        <f>SUM(L15:L17)</f>
        <v>1</v>
      </c>
      <c r="N14" s="753">
        <f>IF(O14=1,SUMPRODUCT(N15:N17,O15:O17)/SUMPRODUCT(L15:L17,O15:O17),0)</f>
        <v>20</v>
      </c>
      <c r="O14" s="754">
        <f>IF(SUM(O15:O17)=0,0,1)</f>
        <v>1</v>
      </c>
      <c r="P14" s="755"/>
      <c r="Q14" s="756">
        <f>SUM(Q15:Q17)</f>
        <v>1</v>
      </c>
      <c r="R14" s="757"/>
      <c r="S14" s="757"/>
      <c r="T14" s="754"/>
      <c r="U14" s="830"/>
    </row>
    <row r="15" spans="1:22" ht="18" customHeight="1">
      <c r="A15" s="533" t="s">
        <v>229</v>
      </c>
      <c r="B15" s="672"/>
      <c r="C15" s="267" t="s">
        <v>230</v>
      </c>
      <c r="D15" s="268" t="str">
        <f>IF('AD-E31B'!D54="","",'AD-E31B'!D54)</f>
        <v/>
      </c>
      <c r="E15" s="269" t="str">
        <f>IF('AD-E31B'!E54="","",'AD-E31B'!E54)</f>
        <v/>
      </c>
      <c r="F15" s="269" t="str">
        <f>IF('AD-E31B'!F54="","",'AD-E31B'!F54)</f>
        <v/>
      </c>
      <c r="G15" s="269" t="str">
        <f>IF('AD-E31B'!G54="","",'AD-E31B'!G54)</f>
        <v/>
      </c>
      <c r="H15" s="270" t="str">
        <f>IF('AD-E31B'!H54="","",'AD-E31B'!H54)</f>
        <v>X</v>
      </c>
      <c r="I15" s="253" t="str">
        <f>(IF(O15&gt;1,"◄",""))</f>
        <v/>
      </c>
      <c r="J15" s="254"/>
      <c r="K15" s="254"/>
      <c r="L15" s="255">
        <v>0.4</v>
      </c>
      <c r="M15" s="224"/>
      <c r="N15" s="758">
        <f>(IF(F15&lt;&gt;"",1/3,0)+IF(G15&lt;&gt;"",2/3,0)+IF(H15&lt;&gt;"",1,0))*L15*20</f>
        <v>8</v>
      </c>
      <c r="O15" s="754">
        <f>IF(D15="",IF(E15&lt;&gt;"",1,0)+IF(F15&lt;&gt;"",1,0)+IF(G15&lt;&gt;"",1,0)+IF(H15&lt;&gt;"",1,0),0)</f>
        <v>1</v>
      </c>
      <c r="P15" s="756">
        <f>IF(D15&lt;&gt;"",0,(IF(E15&lt;&gt;"",0.02,(N15/(L15*20)))))</f>
        <v>1</v>
      </c>
      <c r="Q15" s="756">
        <f>IF(D15&lt;&gt;"",0,L15)</f>
        <v>0.4</v>
      </c>
      <c r="R15" s="759">
        <f>IF(I15&lt;&gt;"",1,0)</f>
        <v>0</v>
      </c>
      <c r="S15" s="759" t="b">
        <f>IF(D15="",OR(E15&lt;&gt;"",F15&lt;&gt;"",G15&lt;&gt;"",H15&lt;&gt;""),0)</f>
        <v>1</v>
      </c>
      <c r="T15" s="754">
        <f>IF(I15&lt;&gt;"",1,0)</f>
        <v>0</v>
      </c>
      <c r="U15" s="830"/>
    </row>
    <row r="16" spans="1:22" ht="18" customHeight="1">
      <c r="A16" s="535"/>
      <c r="B16" s="673"/>
      <c r="C16" s="258" t="s">
        <v>231</v>
      </c>
      <c r="D16" s="259" t="str">
        <f>IF('AD-E31B'!D60="","",'AD-E31B'!D60)</f>
        <v/>
      </c>
      <c r="E16" s="260" t="str">
        <f>IF('AD-E31B'!E60="","",'AD-E31B'!E60)</f>
        <v/>
      </c>
      <c r="F16" s="260" t="str">
        <f>IF('AD-E31B'!F60="","",'AD-E31B'!F60)</f>
        <v/>
      </c>
      <c r="G16" s="260" t="str">
        <f>IF('AD-E31B'!G60="","",'AD-E31B'!G60)</f>
        <v/>
      </c>
      <c r="H16" s="262" t="str">
        <f>IF('AD-E31B'!H60="","",'AD-E31B'!H60)</f>
        <v>X</v>
      </c>
      <c r="I16" s="253"/>
      <c r="J16" s="254"/>
      <c r="K16" s="254"/>
      <c r="L16" s="255">
        <v>0.4</v>
      </c>
      <c r="M16" s="224"/>
      <c r="N16" s="758">
        <f>(IF(F16&lt;&gt;"",1/3,0)+IF(G16&lt;&gt;"",2/3,0)+IF(H16&lt;&gt;"",1,0))*L16*20</f>
        <v>8</v>
      </c>
      <c r="O16" s="754">
        <f>IF(D16="",IF(E16&lt;&gt;"",1,0)+IF(F16&lt;&gt;"",1,0)+IF(G16&lt;&gt;"",1,0)+IF(H16&lt;&gt;"",1,0),0)</f>
        <v>1</v>
      </c>
      <c r="P16" s="756">
        <f>IF(D16&lt;&gt;"",0,(IF(E16&lt;&gt;"",0.02,(N16/(L16*20)))))</f>
        <v>1</v>
      </c>
      <c r="Q16" s="756">
        <f>IF(D16&lt;&gt;"",0,L16)</f>
        <v>0.4</v>
      </c>
      <c r="R16" s="759">
        <f>IF(I16&lt;&gt;"",1,0)</f>
        <v>0</v>
      </c>
      <c r="S16" s="759" t="b">
        <f>IF(D16="",OR(E16&lt;&gt;"",F16&lt;&gt;"",G16&lt;&gt;"",H16&lt;&gt;""),0)</f>
        <v>1</v>
      </c>
      <c r="T16" s="754">
        <f>IF(I16&lt;&gt;"",1,0)</f>
        <v>0</v>
      </c>
      <c r="U16" s="830"/>
    </row>
    <row r="17" spans="1:26" ht="31.5" customHeight="1" thickBot="1">
      <c r="A17" s="674"/>
      <c r="B17" s="675"/>
      <c r="C17" s="271" t="s">
        <v>232</v>
      </c>
      <c r="D17" s="259" t="str">
        <f>IF('AD-E31B'!D65="","",'AD-E31B'!D65)</f>
        <v/>
      </c>
      <c r="E17" s="272" t="str">
        <f>IF('AD-E31B'!E65="","",'AD-E31B'!E65)</f>
        <v/>
      </c>
      <c r="F17" s="272" t="str">
        <f>IF('AD-E31B'!F65="","",'AD-E31B'!F65)</f>
        <v/>
      </c>
      <c r="G17" s="272" t="str">
        <f>IF('AD-E31B'!G65="","",'AD-E31B'!G65)</f>
        <v/>
      </c>
      <c r="H17" s="273" t="str">
        <f>IF('AD-E31B'!H65="","",'AD-E31B'!H65)</f>
        <v>X</v>
      </c>
      <c r="I17" s="253"/>
      <c r="J17" s="254"/>
      <c r="K17" s="254"/>
      <c r="L17" s="255">
        <v>0.2</v>
      </c>
      <c r="M17" s="224"/>
      <c r="N17" s="758">
        <f>(IF(F17&lt;&gt;"",1/3,0)+IF(G17&lt;&gt;"",2/3,0)+IF(H17&lt;&gt;"",1,0))*L17*20</f>
        <v>4</v>
      </c>
      <c r="O17" s="754">
        <f>IF(D17="",IF(E17&lt;&gt;"",1,0)+IF(F17&lt;&gt;"",1,0)+IF(G17&lt;&gt;"",1,0)+IF(H17&lt;&gt;"",1,0),0)</f>
        <v>1</v>
      </c>
      <c r="P17" s="756">
        <f>IF(D17&lt;&gt;"",0,(IF(E17&lt;&gt;"",0.02,(N17/(L17*20)))))</f>
        <v>1</v>
      </c>
      <c r="Q17" s="756">
        <f>IF(D17&lt;&gt;"",0,L17)</f>
        <v>0.2</v>
      </c>
      <c r="R17" s="759">
        <f>IF(I17&lt;&gt;"",1,0)</f>
        <v>0</v>
      </c>
      <c r="S17" s="759" t="b">
        <f>IF(D17="",OR(E17&lt;&gt;"",F17&lt;&gt;"",G17&lt;&gt;"",H17&lt;&gt;""),0)</f>
        <v>1</v>
      </c>
      <c r="T17" s="754">
        <f>IF(I17&lt;&gt;"",1,0)</f>
        <v>0</v>
      </c>
      <c r="U17" s="830"/>
    </row>
    <row r="18" spans="1:26" ht="18.75" customHeight="1">
      <c r="A18" s="274"/>
      <c r="B18" s="274"/>
      <c r="C18" s="275" t="s">
        <v>29</v>
      </c>
      <c r="D18" s="437"/>
      <c r="E18" s="542">
        <f>L6*Q6+L14*Q14</f>
        <v>1</v>
      </c>
      <c r="F18" s="543"/>
      <c r="G18" s="543"/>
      <c r="H18" s="543"/>
      <c r="I18" s="253"/>
      <c r="J18" s="254"/>
      <c r="K18" s="254"/>
      <c r="L18" s="244">
        <f>L6+L14</f>
        <v>1</v>
      </c>
      <c r="M18" s="222"/>
      <c r="N18" s="758"/>
      <c r="O18" s="754">
        <f>O6+O14</f>
        <v>2</v>
      </c>
      <c r="P18" s="756"/>
      <c r="Q18" s="756"/>
      <c r="R18" s="759">
        <f>SUM(R7:R17)</f>
        <v>0</v>
      </c>
      <c r="S18" s="759"/>
      <c r="T18" s="754">
        <f>SUM(T7:T17)</f>
        <v>0</v>
      </c>
      <c r="U18" s="236"/>
      <c r="V18" s="235"/>
      <c r="W18" s="235"/>
      <c r="X18" s="235"/>
      <c r="Y18" s="235"/>
      <c r="Z18" s="235"/>
    </row>
    <row r="19" spans="1:26" ht="18.75" customHeight="1" thickBot="1">
      <c r="A19" s="276"/>
      <c r="B19" s="277"/>
      <c r="C19" s="275" t="s">
        <v>42</v>
      </c>
      <c r="D19" s="278"/>
      <c r="E19" s="544">
        <f>IF(E21&lt;50%,"!",(IF(O18&lt;&gt;0,(N6*L6+N14*L14)/(L6*O6+L14*O14),0)))</f>
        <v>20</v>
      </c>
      <c r="F19" s="544"/>
      <c r="G19" s="545" t="s">
        <v>9</v>
      </c>
      <c r="H19" s="545"/>
      <c r="I19" s="219"/>
      <c r="J19" s="220"/>
      <c r="K19" s="220"/>
      <c r="L19" s="221"/>
      <c r="M19" s="222"/>
      <c r="N19" s="231"/>
      <c r="O19" s="232"/>
      <c r="P19" s="233"/>
      <c r="Q19" s="233"/>
      <c r="R19" s="234"/>
      <c r="S19" s="232"/>
      <c r="T19" s="232"/>
      <c r="U19" s="236"/>
      <c r="V19" s="235"/>
      <c r="W19" s="235"/>
      <c r="X19" s="235"/>
      <c r="Y19" s="235"/>
      <c r="Z19" s="235"/>
    </row>
    <row r="20" spans="1:26" ht="18.75" customHeight="1" thickBot="1">
      <c r="A20" s="276"/>
      <c r="B20" s="277"/>
      <c r="C20" s="275" t="s">
        <v>16</v>
      </c>
      <c r="D20" s="278"/>
      <c r="E20" s="519">
        <v>18</v>
      </c>
      <c r="F20" s="520"/>
      <c r="G20" s="676" t="s">
        <v>8</v>
      </c>
      <c r="H20" s="677"/>
      <c r="I20" s="219"/>
      <c r="J20" s="220"/>
      <c r="K20" s="220"/>
      <c r="L20" s="221"/>
      <c r="M20" s="222"/>
      <c r="N20" s="231"/>
      <c r="O20" s="232"/>
      <c r="P20" s="233"/>
      <c r="Q20" s="233"/>
      <c r="R20" s="234"/>
      <c r="S20" s="232"/>
      <c r="T20" s="232"/>
      <c r="U20" s="236"/>
      <c r="V20" s="235"/>
      <c r="W20" s="235"/>
      <c r="X20" s="235"/>
      <c r="Y20" s="235"/>
      <c r="Z20" s="235"/>
    </row>
    <row r="21" spans="1:26" ht="18.75" customHeight="1" thickBot="1">
      <c r="A21" s="276"/>
      <c r="B21" s="277"/>
      <c r="C21" s="275" t="s">
        <v>17</v>
      </c>
      <c r="D21" s="278"/>
      <c r="E21" s="523">
        <f>E20*'Identification E31B'!B6</f>
        <v>36</v>
      </c>
      <c r="F21" s="524"/>
      <c r="G21" s="678">
        <f>20*'Identification E31B'!B6</f>
        <v>40</v>
      </c>
      <c r="H21" s="679"/>
      <c r="I21" s="253"/>
      <c r="J21" s="220"/>
      <c r="K21" s="220"/>
      <c r="L21" s="221"/>
      <c r="M21" s="222"/>
      <c r="N21" s="231"/>
      <c r="O21" s="232"/>
      <c r="P21" s="233"/>
      <c r="Q21" s="233"/>
      <c r="R21" s="234"/>
      <c r="S21" s="232"/>
      <c r="T21" s="232"/>
      <c r="U21" s="236"/>
      <c r="V21" s="235"/>
      <c r="W21" s="235"/>
      <c r="X21" s="235"/>
      <c r="Y21" s="235"/>
      <c r="Z21" s="235"/>
    </row>
    <row r="22" spans="1:26" ht="18.75" customHeight="1">
      <c r="A22" s="527" t="s">
        <v>24</v>
      </c>
      <c r="B22" s="527"/>
      <c r="C22" s="527"/>
      <c r="D22" s="527"/>
      <c r="E22" s="527"/>
      <c r="F22" s="527"/>
      <c r="G22" s="527"/>
      <c r="H22" s="527"/>
      <c r="I22" s="219"/>
      <c r="J22" s="220"/>
      <c r="K22" s="220"/>
      <c r="L22" s="221"/>
      <c r="M22" s="222"/>
      <c r="N22" s="231"/>
      <c r="O22" s="232"/>
      <c r="P22" s="233"/>
      <c r="Q22" s="233"/>
      <c r="R22" s="234"/>
      <c r="S22" s="232"/>
      <c r="T22" s="232"/>
      <c r="U22" s="236"/>
      <c r="V22" s="235"/>
      <c r="W22" s="235"/>
      <c r="X22" s="235"/>
      <c r="Y22" s="235"/>
      <c r="Z22" s="235"/>
    </row>
    <row r="23" spans="1:26" ht="18.75" customHeight="1" thickBot="1">
      <c r="A23" s="528" t="s">
        <v>41</v>
      </c>
      <c r="B23" s="529"/>
      <c r="C23" s="529"/>
      <c r="D23" s="529"/>
      <c r="E23" s="529"/>
      <c r="F23" s="529"/>
      <c r="G23" s="529"/>
      <c r="H23" s="529"/>
      <c r="I23" s="279" t="s">
        <v>18</v>
      </c>
      <c r="J23" s="220"/>
      <c r="K23" s="220"/>
      <c r="L23" s="221"/>
      <c r="M23" s="222"/>
      <c r="N23" s="223"/>
      <c r="O23" s="224"/>
      <c r="P23" s="225"/>
      <c r="Q23" s="225"/>
      <c r="R23" s="226"/>
      <c r="S23" s="224"/>
      <c r="T23" s="227"/>
      <c r="U23" s="761"/>
      <c r="V23" s="235"/>
      <c r="W23" s="235"/>
      <c r="X23" s="235"/>
      <c r="Y23" s="235"/>
      <c r="Z23" s="235"/>
    </row>
    <row r="24" spans="1:26" ht="15" customHeight="1">
      <c r="A24" s="512" t="s">
        <v>10</v>
      </c>
      <c r="B24" s="513"/>
      <c r="C24" s="680" t="str">
        <f>IF(T18&gt;0,"Attention erreur de saisie ! Voir ci-dessus","")</f>
        <v/>
      </c>
      <c r="D24" s="514"/>
      <c r="E24" s="514"/>
      <c r="F24" s="514"/>
      <c r="G24" s="514"/>
      <c r="H24" s="515"/>
      <c r="I24" s="219"/>
      <c r="J24" s="220"/>
      <c r="K24" s="220"/>
      <c r="L24" s="221"/>
      <c r="M24" s="222"/>
      <c r="N24" s="223"/>
      <c r="O24" s="224"/>
      <c r="P24" s="225"/>
      <c r="Q24" s="225"/>
      <c r="R24" s="226"/>
      <c r="S24" s="224"/>
      <c r="T24" s="227"/>
      <c r="U24" s="761"/>
      <c r="V24" s="235"/>
      <c r="W24" s="235"/>
      <c r="X24" s="235"/>
      <c r="Y24" s="235"/>
      <c r="Z24" s="235"/>
    </row>
    <row r="25" spans="1:26" ht="84.75" customHeight="1" thickBot="1">
      <c r="A25" s="516"/>
      <c r="B25" s="517"/>
      <c r="C25" s="517"/>
      <c r="D25" s="517"/>
      <c r="E25" s="517"/>
      <c r="F25" s="517"/>
      <c r="G25" s="517"/>
      <c r="H25" s="518"/>
      <c r="I25" s="280"/>
      <c r="J25" s="220"/>
      <c r="K25" s="220"/>
      <c r="L25" s="221"/>
      <c r="M25" s="222"/>
      <c r="N25" s="223"/>
      <c r="O25" s="224"/>
      <c r="P25" s="225"/>
      <c r="Q25" s="225"/>
      <c r="R25" s="226"/>
      <c r="S25" s="224"/>
      <c r="T25" s="227"/>
      <c r="U25" s="761"/>
      <c r="V25" s="235"/>
      <c r="W25" s="235"/>
      <c r="X25" s="235"/>
      <c r="Y25" s="235"/>
      <c r="Z25" s="235"/>
    </row>
    <row r="26" spans="1:26" ht="21.75" customHeight="1" thickBot="1">
      <c r="A26" s="281"/>
      <c r="B26" s="282"/>
      <c r="C26" s="282"/>
      <c r="D26" s="283"/>
      <c r="E26" s="283"/>
      <c r="F26" s="283"/>
      <c r="G26" s="283"/>
      <c r="H26" s="283"/>
      <c r="I26" s="280"/>
      <c r="J26" s="220"/>
      <c r="K26" s="220"/>
      <c r="L26" s="221"/>
      <c r="M26" s="222"/>
      <c r="N26" s="223"/>
      <c r="O26" s="224"/>
      <c r="P26" s="225"/>
      <c r="Q26" s="225"/>
      <c r="R26" s="226"/>
      <c r="S26" s="224"/>
      <c r="T26" s="227"/>
      <c r="U26" s="761"/>
      <c r="V26" s="235"/>
      <c r="W26" s="235"/>
      <c r="X26" s="235"/>
      <c r="Y26" s="235"/>
      <c r="Z26" s="235"/>
    </row>
    <row r="27" spans="1:26" ht="23.25" customHeight="1">
      <c r="A27" s="1003" t="s">
        <v>22</v>
      </c>
      <c r="B27" s="1004"/>
      <c r="C27" s="1005" t="s">
        <v>13</v>
      </c>
      <c r="D27" s="284"/>
      <c r="E27" s="1006" t="s">
        <v>14</v>
      </c>
      <c r="F27" s="1007"/>
      <c r="G27" s="1007"/>
      <c r="H27" s="1008"/>
      <c r="I27" s="232"/>
      <c r="J27" s="236"/>
      <c r="K27" s="236"/>
      <c r="L27" s="236"/>
      <c r="M27" s="236"/>
      <c r="N27" s="232"/>
      <c r="O27" s="232"/>
      <c r="P27" s="232"/>
      <c r="Q27" s="232"/>
      <c r="R27" s="232"/>
      <c r="S27" s="232"/>
      <c r="T27" s="232"/>
      <c r="U27" s="236"/>
      <c r="V27" s="235"/>
      <c r="W27" s="235"/>
      <c r="X27" s="235"/>
      <c r="Y27" s="235"/>
      <c r="Z27" s="235"/>
    </row>
    <row r="28" spans="1:26" ht="30.75" customHeight="1" thickBot="1">
      <c r="A28" s="507"/>
      <c r="B28" s="508"/>
      <c r="C28" s="285"/>
      <c r="D28" s="278"/>
      <c r="E28" s="978">
        <v>41761</v>
      </c>
      <c r="F28" s="979"/>
      <c r="G28" s="979"/>
      <c r="H28" s="980"/>
      <c r="I28" s="219"/>
      <c r="J28" s="236"/>
      <c r="K28" s="236"/>
      <c r="L28" s="236"/>
      <c r="M28" s="236"/>
      <c r="N28" s="232"/>
      <c r="O28" s="232"/>
      <c r="P28" s="232"/>
      <c r="Q28" s="232"/>
      <c r="R28" s="232"/>
      <c r="S28" s="232"/>
      <c r="T28" s="232"/>
      <c r="U28" s="236"/>
      <c r="V28" s="235"/>
      <c r="W28" s="235"/>
      <c r="X28" s="235"/>
      <c r="Y28" s="235"/>
      <c r="Z28" s="235"/>
    </row>
    <row r="29" spans="1:26" ht="30.75" customHeight="1">
      <c r="A29" s="507"/>
      <c r="B29" s="508"/>
      <c r="C29" s="285"/>
      <c r="D29" s="278"/>
      <c r="E29" s="232"/>
      <c r="F29" s="232"/>
      <c r="G29" s="232"/>
      <c r="H29" s="232"/>
      <c r="I29" s="219"/>
      <c r="J29" s="236"/>
      <c r="K29" s="236"/>
      <c r="L29" s="236"/>
      <c r="M29" s="236"/>
      <c r="N29" s="232"/>
      <c r="O29" s="232"/>
      <c r="P29" s="232"/>
      <c r="Q29" s="232"/>
      <c r="R29" s="232"/>
      <c r="S29" s="232"/>
      <c r="T29" s="232"/>
      <c r="U29" s="236"/>
      <c r="V29" s="235"/>
      <c r="W29" s="235"/>
      <c r="X29" s="235"/>
      <c r="Y29" s="235"/>
      <c r="Z29" s="235"/>
    </row>
    <row r="30" spans="1:26" ht="30.75" customHeight="1">
      <c r="A30" s="507"/>
      <c r="B30" s="508"/>
      <c r="C30" s="285"/>
      <c r="D30" s="278"/>
      <c r="E30" s="232"/>
      <c r="F30" s="232"/>
      <c r="G30" s="232"/>
      <c r="H30" s="232"/>
      <c r="I30" s="219"/>
      <c r="J30" s="236"/>
      <c r="K30" s="236"/>
      <c r="L30" s="236"/>
      <c r="M30" s="236"/>
      <c r="N30" s="232"/>
      <c r="O30" s="232"/>
      <c r="P30" s="232"/>
      <c r="Q30" s="232"/>
      <c r="R30" s="232"/>
      <c r="S30" s="232"/>
      <c r="T30" s="232"/>
      <c r="U30" s="236"/>
      <c r="V30" s="235"/>
      <c r="W30" s="235"/>
      <c r="X30" s="235"/>
      <c r="Y30" s="235"/>
      <c r="Z30" s="235"/>
    </row>
    <row r="31" spans="1:26" ht="30.75" customHeight="1" thickBot="1">
      <c r="A31" s="509"/>
      <c r="B31" s="510"/>
      <c r="C31" s="286"/>
      <c r="D31" s="278"/>
      <c r="E31" s="715" t="s">
        <v>424</v>
      </c>
      <c r="F31" s="511"/>
      <c r="G31" s="511"/>
      <c r="H31" s="511"/>
      <c r="I31" s="219"/>
      <c r="J31" s="236"/>
      <c r="K31" s="236"/>
      <c r="L31" s="236"/>
      <c r="M31" s="236"/>
      <c r="N31" s="232"/>
      <c r="O31" s="232"/>
      <c r="P31" s="232"/>
      <c r="Q31" s="232"/>
      <c r="R31" s="232"/>
      <c r="S31" s="232"/>
      <c r="T31" s="232"/>
      <c r="U31" s="236"/>
      <c r="V31" s="235"/>
      <c r="W31" s="235"/>
      <c r="X31" s="235"/>
      <c r="Y31" s="235"/>
      <c r="Z31" s="235"/>
    </row>
    <row r="32" spans="1:26">
      <c r="A32" s="276"/>
      <c r="B32" s="277"/>
      <c r="C32" s="236"/>
      <c r="D32" s="278"/>
      <c r="E32" s="232"/>
      <c r="F32" s="232"/>
      <c r="G32" s="232"/>
      <c r="H32" s="232"/>
      <c r="I32" s="219"/>
      <c r="J32" s="220"/>
      <c r="K32" s="220"/>
      <c r="L32" s="221"/>
      <c r="M32" s="222"/>
      <c r="N32" s="223"/>
      <c r="O32" s="224"/>
      <c r="P32" s="225"/>
      <c r="Q32" s="225"/>
      <c r="R32" s="226"/>
      <c r="S32" s="224"/>
      <c r="T32" s="227"/>
      <c r="U32" s="761"/>
    </row>
    <row r="33" spans="2:26" ht="14.25">
      <c r="B33" s="288"/>
      <c r="J33" s="235"/>
      <c r="K33" s="235"/>
      <c r="L33" s="235"/>
      <c r="M33" s="235"/>
      <c r="N33" s="290"/>
      <c r="O33" s="290"/>
      <c r="P33" s="290"/>
      <c r="Q33" s="290"/>
      <c r="R33" s="290"/>
      <c r="S33" s="290"/>
      <c r="T33" s="290"/>
      <c r="U33" s="235"/>
      <c r="V33" s="235"/>
      <c r="W33" s="235"/>
      <c r="X33" s="235"/>
      <c r="Y33" s="235"/>
      <c r="Z33" s="235"/>
    </row>
  </sheetData>
  <sheetProtection password="C7E0" sheet="1" objects="1" scenarios="1"/>
  <mergeCells count="39">
    <mergeCell ref="A28:B28"/>
    <mergeCell ref="E28:H28"/>
    <mergeCell ref="A29:B29"/>
    <mergeCell ref="A30:B30"/>
    <mergeCell ref="A31:B31"/>
    <mergeCell ref="E31:H31"/>
    <mergeCell ref="A27:B27"/>
    <mergeCell ref="E27:H27"/>
    <mergeCell ref="E19:F19"/>
    <mergeCell ref="G19:H19"/>
    <mergeCell ref="E20:F20"/>
    <mergeCell ref="G20:H20"/>
    <mergeCell ref="E21:F21"/>
    <mergeCell ref="G21:H21"/>
    <mergeCell ref="A22:H22"/>
    <mergeCell ref="A23:H23"/>
    <mergeCell ref="A24:B24"/>
    <mergeCell ref="C24:H24"/>
    <mergeCell ref="A25:H25"/>
    <mergeCell ref="E18:H18"/>
    <mergeCell ref="O4:O5"/>
    <mergeCell ref="P4:P5"/>
    <mergeCell ref="Q4:Q5"/>
    <mergeCell ref="R4:R5"/>
    <mergeCell ref="A6:H6"/>
    <mergeCell ref="A7:B9"/>
    <mergeCell ref="A10:B13"/>
    <mergeCell ref="A14:H14"/>
    <mergeCell ref="A15:B17"/>
    <mergeCell ref="A1:H1"/>
    <mergeCell ref="S4:S5"/>
    <mergeCell ref="T4:T5"/>
    <mergeCell ref="A2:B2"/>
    <mergeCell ref="D2:H2"/>
    <mergeCell ref="D4:H4"/>
    <mergeCell ref="J4:L4"/>
    <mergeCell ref="M4:M5"/>
    <mergeCell ref="N4:N5"/>
    <mergeCell ref="A5:B5"/>
  </mergeCells>
  <printOptions horizontalCentered="1" verticalCentered="1"/>
  <pageMargins left="0.19685039370078741" right="0.19685039370078741" top="0.19685039370078741" bottom="0.19685039370078741" header="0" footer="0"/>
  <pageSetup paperSize="9" scale="70" orientation="landscape" horizontalDpi="4294967293" verticalDpi="4294967293" r:id="rId1"/>
  <headerFooter alignWithMargins="0">
    <oddFooter>&amp;RPage 2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8000"/>
    <pageSetUpPr fitToPage="1"/>
  </sheetPr>
  <dimension ref="A1:I66"/>
  <sheetViews>
    <sheetView zoomScaleNormal="100" workbookViewId="0">
      <selection activeCell="C52" sqref="C52"/>
    </sheetView>
  </sheetViews>
  <sheetFormatPr baseColWidth="10" defaultRowHeight="12.75"/>
  <cols>
    <col min="1" max="1" width="7.5703125" style="300" customWidth="1"/>
    <col min="2" max="2" width="52.28515625" style="300" customWidth="1"/>
    <col min="3" max="3" width="94.140625" style="300" customWidth="1"/>
    <col min="4" max="4" width="5.140625" style="246" customWidth="1"/>
    <col min="5" max="8" width="5.140625" style="300" customWidth="1"/>
    <col min="9" max="16384" width="11.42578125" style="300"/>
  </cols>
  <sheetData>
    <row r="1" spans="1:9" ht="15">
      <c r="A1" s="765" t="s">
        <v>418</v>
      </c>
      <c r="B1" s="737"/>
      <c r="C1" s="737"/>
      <c r="D1" s="737"/>
      <c r="E1" s="737"/>
      <c r="F1" s="737"/>
      <c r="G1" s="737"/>
      <c r="H1" s="737"/>
      <c r="I1" s="766"/>
    </row>
    <row r="2" spans="1:9" ht="15">
      <c r="A2" s="547" t="s">
        <v>348</v>
      </c>
      <c r="B2" s="548"/>
      <c r="C2" s="442" t="s">
        <v>423</v>
      </c>
      <c r="D2" s="549">
        <v>2004</v>
      </c>
      <c r="E2" s="550"/>
      <c r="F2" s="550"/>
      <c r="G2" s="550"/>
      <c r="H2" s="550"/>
      <c r="I2" s="766"/>
    </row>
    <row r="3" spans="1:9" ht="15">
      <c r="A3" s="438"/>
      <c r="B3" s="229" t="s">
        <v>38</v>
      </c>
      <c r="C3" s="230" t="str">
        <f>'Identification E31B'!B5</f>
        <v>E31 : Réalisation et suivi de production en entreprise : PARTIE B</v>
      </c>
      <c r="D3" s="441"/>
      <c r="E3" s="440"/>
      <c r="F3" s="440"/>
      <c r="G3" s="440"/>
      <c r="H3" s="440"/>
      <c r="I3" s="766"/>
    </row>
    <row r="4" spans="1:9" ht="15">
      <c r="A4" s="236"/>
      <c r="B4" s="236"/>
      <c r="C4" s="301" t="str">
        <f>'Identification E31B'!B9</f>
        <v>EINSTEIN</v>
      </c>
      <c r="D4" s="551" t="str">
        <f>'Identification E31B'!B10</f>
        <v>Albert</v>
      </c>
      <c r="E4" s="551"/>
      <c r="F4" s="551"/>
      <c r="G4" s="551"/>
      <c r="H4" s="551"/>
      <c r="I4" s="766"/>
    </row>
    <row r="5" spans="1:9" ht="13.5" thickBot="1">
      <c r="A5" s="546" t="s">
        <v>28</v>
      </c>
      <c r="B5" s="546"/>
      <c r="C5" s="238" t="s">
        <v>27</v>
      </c>
      <c r="D5" s="302" t="s">
        <v>15</v>
      </c>
      <c r="E5" s="240">
        <v>0</v>
      </c>
      <c r="F5" s="240">
        <v>1</v>
      </c>
      <c r="G5" s="240">
        <v>2</v>
      </c>
      <c r="H5" s="240">
        <v>3</v>
      </c>
      <c r="I5" s="766"/>
    </row>
    <row r="6" spans="1:9" ht="13.5" thickBot="1">
      <c r="A6" s="681" t="s">
        <v>218</v>
      </c>
      <c r="B6" s="682"/>
      <c r="C6" s="682"/>
      <c r="D6" s="682"/>
      <c r="E6" s="682"/>
      <c r="F6" s="682"/>
      <c r="G6" s="682"/>
      <c r="H6" s="683"/>
      <c r="I6" s="766"/>
    </row>
    <row r="7" spans="1:9" ht="14.25">
      <c r="A7" s="838" t="s">
        <v>219</v>
      </c>
      <c r="B7" s="839"/>
      <c r="C7" s="831" t="s">
        <v>233</v>
      </c>
      <c r="D7" s="303"/>
      <c r="E7" s="304"/>
      <c r="F7" s="305"/>
      <c r="G7" s="304"/>
      <c r="H7" s="306"/>
      <c r="I7" s="766"/>
    </row>
    <row r="8" spans="1:9" ht="14.25">
      <c r="A8" s="840"/>
      <c r="B8" s="841"/>
      <c r="C8" s="832" t="s">
        <v>234</v>
      </c>
      <c r="D8" s="448"/>
      <c r="E8" s="390"/>
      <c r="F8" s="391"/>
      <c r="G8" s="390"/>
      <c r="H8" s="449"/>
      <c r="I8" s="766"/>
    </row>
    <row r="9" spans="1:9" ht="14.25">
      <c r="A9" s="840"/>
      <c r="B9" s="841"/>
      <c r="C9" s="832" t="s">
        <v>235</v>
      </c>
      <c r="D9" s="448"/>
      <c r="E9" s="390"/>
      <c r="F9" s="391"/>
      <c r="G9" s="390"/>
      <c r="H9" s="449"/>
      <c r="I9" s="766"/>
    </row>
    <row r="10" spans="1:9" ht="14.25">
      <c r="A10" s="840"/>
      <c r="B10" s="841"/>
      <c r="C10" s="832" t="s">
        <v>236</v>
      </c>
      <c r="D10" s="448"/>
      <c r="E10" s="390"/>
      <c r="F10" s="391"/>
      <c r="G10" s="390"/>
      <c r="H10" s="449"/>
      <c r="I10" s="766"/>
    </row>
    <row r="11" spans="1:9" ht="28.5">
      <c r="A11" s="840"/>
      <c r="B11" s="841"/>
      <c r="C11" s="833" t="s">
        <v>237</v>
      </c>
      <c r="D11" s="448"/>
      <c r="E11" s="390"/>
      <c r="F11" s="391"/>
      <c r="G11" s="390"/>
      <c r="H11" s="449"/>
      <c r="I11" s="766"/>
    </row>
    <row r="12" spans="1:9" ht="14.25">
      <c r="A12" s="840"/>
      <c r="B12" s="841"/>
      <c r="C12" s="317"/>
      <c r="D12" s="448"/>
      <c r="E12" s="390"/>
      <c r="F12" s="391"/>
      <c r="G12" s="390"/>
      <c r="H12" s="449"/>
      <c r="I12" s="766"/>
    </row>
    <row r="13" spans="1:9" ht="14.25">
      <c r="A13" s="840"/>
      <c r="B13" s="841"/>
      <c r="C13" s="317"/>
      <c r="D13" s="448"/>
      <c r="E13" s="390"/>
      <c r="F13" s="391"/>
      <c r="G13" s="390"/>
      <c r="H13" s="449"/>
      <c r="I13" s="766"/>
    </row>
    <row r="14" spans="1:9" ht="15">
      <c r="A14" s="842"/>
      <c r="B14" s="843"/>
      <c r="C14" s="324" t="s">
        <v>220</v>
      </c>
      <c r="D14" s="465"/>
      <c r="E14" s="462"/>
      <c r="F14" s="463"/>
      <c r="G14" s="462"/>
      <c r="H14" s="464" t="s">
        <v>162</v>
      </c>
      <c r="I14" s="766"/>
    </row>
    <row r="15" spans="1:9" ht="15">
      <c r="A15" s="842"/>
      <c r="B15" s="841"/>
      <c r="C15" s="832" t="s">
        <v>238</v>
      </c>
      <c r="D15" s="313"/>
      <c r="E15" s="314"/>
      <c r="F15" s="315"/>
      <c r="G15" s="314"/>
      <c r="H15" s="316"/>
      <c r="I15" s="766"/>
    </row>
    <row r="16" spans="1:9" ht="15">
      <c r="A16" s="842"/>
      <c r="B16" s="841"/>
      <c r="C16" s="832" t="s">
        <v>239</v>
      </c>
      <c r="D16" s="313"/>
      <c r="E16" s="314"/>
      <c r="F16" s="315"/>
      <c r="G16" s="314"/>
      <c r="H16" s="316"/>
      <c r="I16" s="766"/>
    </row>
    <row r="17" spans="1:9" ht="15">
      <c r="A17" s="842"/>
      <c r="B17" s="841"/>
      <c r="C17" s="832" t="s">
        <v>240</v>
      </c>
      <c r="D17" s="313"/>
      <c r="E17" s="314"/>
      <c r="F17" s="315"/>
      <c r="G17" s="314"/>
      <c r="H17" s="316"/>
      <c r="I17" s="766"/>
    </row>
    <row r="18" spans="1:9" ht="15">
      <c r="A18" s="842"/>
      <c r="B18" s="841"/>
      <c r="C18" s="317"/>
      <c r="D18" s="313"/>
      <c r="E18" s="314"/>
      <c r="F18" s="315"/>
      <c r="G18" s="314"/>
      <c r="H18" s="316"/>
      <c r="I18" s="766"/>
    </row>
    <row r="19" spans="1:9" ht="15">
      <c r="A19" s="842"/>
      <c r="B19" s="841"/>
      <c r="C19" s="318"/>
      <c r="D19" s="319"/>
      <c r="E19" s="314"/>
      <c r="F19" s="315"/>
      <c r="G19" s="314"/>
      <c r="H19" s="316"/>
      <c r="I19" s="766"/>
    </row>
    <row r="20" spans="1:9" ht="15">
      <c r="A20" s="842"/>
      <c r="B20" s="843"/>
      <c r="C20" s="324" t="s">
        <v>221</v>
      </c>
      <c r="D20" s="465"/>
      <c r="E20" s="462"/>
      <c r="F20" s="462"/>
      <c r="G20" s="462"/>
      <c r="H20" s="464" t="s">
        <v>162</v>
      </c>
      <c r="I20" s="766"/>
    </row>
    <row r="21" spans="1:9" ht="14.25">
      <c r="A21" s="842"/>
      <c r="B21" s="841"/>
      <c r="C21" s="832" t="s">
        <v>241</v>
      </c>
      <c r="D21" s="320"/>
      <c r="E21" s="314"/>
      <c r="F21" s="314"/>
      <c r="G21" s="314"/>
      <c r="H21" s="316"/>
      <c r="I21" s="766"/>
    </row>
    <row r="22" spans="1:9" ht="14.25">
      <c r="A22" s="842"/>
      <c r="B22" s="841"/>
      <c r="C22" s="832" t="s">
        <v>242</v>
      </c>
      <c r="D22" s="320"/>
      <c r="E22" s="314"/>
      <c r="F22" s="314"/>
      <c r="G22" s="314"/>
      <c r="H22" s="316"/>
      <c r="I22" s="766"/>
    </row>
    <row r="23" spans="1:9" ht="14.25">
      <c r="A23" s="842"/>
      <c r="B23" s="841"/>
      <c r="C23" s="832" t="s">
        <v>243</v>
      </c>
      <c r="D23" s="321"/>
      <c r="E23" s="314"/>
      <c r="F23" s="314"/>
      <c r="G23" s="314"/>
      <c r="H23" s="316"/>
      <c r="I23" s="766"/>
    </row>
    <row r="24" spans="1:9" ht="14.25">
      <c r="A24" s="842"/>
      <c r="B24" s="843"/>
      <c r="C24" s="834"/>
      <c r="D24" s="321"/>
      <c r="E24" s="314"/>
      <c r="F24" s="314"/>
      <c r="G24" s="314"/>
      <c r="H24" s="316"/>
      <c r="I24" s="766"/>
    </row>
    <row r="25" spans="1:9" ht="14.25">
      <c r="A25" s="842"/>
      <c r="B25" s="843"/>
      <c r="C25" s="317"/>
      <c r="D25" s="313"/>
      <c r="E25" s="314"/>
      <c r="F25" s="314"/>
      <c r="G25" s="314"/>
      <c r="H25" s="316"/>
      <c r="I25" s="766"/>
    </row>
    <row r="26" spans="1:9" ht="15">
      <c r="A26" s="842"/>
      <c r="B26" s="843"/>
      <c r="C26" s="324" t="s">
        <v>222</v>
      </c>
      <c r="D26" s="465"/>
      <c r="E26" s="462"/>
      <c r="F26" s="462"/>
      <c r="G26" s="462"/>
      <c r="H26" s="464" t="s">
        <v>162</v>
      </c>
      <c r="I26" s="766"/>
    </row>
    <row r="27" spans="1:9" ht="14.25" customHeight="1">
      <c r="A27" s="844" t="s">
        <v>223</v>
      </c>
      <c r="B27" s="845"/>
      <c r="C27" s="832" t="s">
        <v>244</v>
      </c>
      <c r="D27" s="320"/>
      <c r="E27" s="314"/>
      <c r="F27" s="314"/>
      <c r="G27" s="314"/>
      <c r="H27" s="316"/>
      <c r="I27" s="766"/>
    </row>
    <row r="28" spans="1:9" ht="14.25">
      <c r="A28" s="846"/>
      <c r="B28" s="845"/>
      <c r="C28" s="832" t="s">
        <v>245</v>
      </c>
      <c r="D28" s="320"/>
      <c r="E28" s="314"/>
      <c r="F28" s="314"/>
      <c r="G28" s="314"/>
      <c r="H28" s="316"/>
      <c r="I28" s="766"/>
    </row>
    <row r="29" spans="1:9" ht="14.25">
      <c r="A29" s="846"/>
      <c r="B29" s="845"/>
      <c r="C29" s="832" t="s">
        <v>246</v>
      </c>
      <c r="D29" s="322"/>
      <c r="E29" s="314"/>
      <c r="F29" s="314"/>
      <c r="G29" s="314"/>
      <c r="H29" s="316"/>
      <c r="I29" s="766"/>
    </row>
    <row r="30" spans="1:9" ht="14.25">
      <c r="A30" s="846"/>
      <c r="B30" s="845"/>
      <c r="C30" s="832" t="s">
        <v>247</v>
      </c>
      <c r="D30" s="322"/>
      <c r="E30" s="314"/>
      <c r="F30" s="314"/>
      <c r="G30" s="314"/>
      <c r="H30" s="316"/>
      <c r="I30" s="766"/>
    </row>
    <row r="31" spans="1:9" ht="14.25">
      <c r="A31" s="846"/>
      <c r="B31" s="847"/>
      <c r="C31" s="317"/>
      <c r="D31" s="322"/>
      <c r="E31" s="314"/>
      <c r="F31" s="314"/>
      <c r="G31" s="314"/>
      <c r="H31" s="316"/>
      <c r="I31" s="766"/>
    </row>
    <row r="32" spans="1:9" ht="14.25">
      <c r="A32" s="846"/>
      <c r="B32" s="847"/>
      <c r="C32" s="317"/>
      <c r="D32" s="322"/>
      <c r="E32" s="314"/>
      <c r="F32" s="314"/>
      <c r="G32" s="314"/>
      <c r="H32" s="316"/>
      <c r="I32" s="766"/>
    </row>
    <row r="33" spans="1:9" ht="15">
      <c r="A33" s="846"/>
      <c r="B33" s="847"/>
      <c r="C33" s="324" t="s">
        <v>224</v>
      </c>
      <c r="D33" s="724"/>
      <c r="E33" s="462"/>
      <c r="F33" s="462"/>
      <c r="G33" s="462"/>
      <c r="H33" s="464" t="s">
        <v>162</v>
      </c>
      <c r="I33" s="766"/>
    </row>
    <row r="34" spans="1:9" ht="14.25">
      <c r="A34" s="846"/>
      <c r="B34" s="845"/>
      <c r="C34" s="832" t="s">
        <v>248</v>
      </c>
      <c r="D34" s="322"/>
      <c r="E34" s="314"/>
      <c r="F34" s="314"/>
      <c r="G34" s="314"/>
      <c r="H34" s="316"/>
      <c r="I34" s="766"/>
    </row>
    <row r="35" spans="1:9" ht="14.25">
      <c r="A35" s="846"/>
      <c r="B35" s="845"/>
      <c r="C35" s="832" t="s">
        <v>249</v>
      </c>
      <c r="D35" s="322"/>
      <c r="E35" s="314"/>
      <c r="F35" s="314"/>
      <c r="G35" s="314"/>
      <c r="H35" s="316"/>
      <c r="I35" s="766"/>
    </row>
    <row r="36" spans="1:9" ht="14.25">
      <c r="A36" s="846"/>
      <c r="B36" s="845"/>
      <c r="C36" s="832" t="s">
        <v>250</v>
      </c>
      <c r="D36" s="322"/>
      <c r="E36" s="314"/>
      <c r="F36" s="314"/>
      <c r="G36" s="314"/>
      <c r="H36" s="316"/>
      <c r="I36" s="766"/>
    </row>
    <row r="37" spans="1:9" ht="14.25">
      <c r="A37" s="846"/>
      <c r="B37" s="845"/>
      <c r="C37" s="837"/>
      <c r="D37" s="322"/>
      <c r="E37" s="314"/>
      <c r="F37" s="314"/>
      <c r="G37" s="314"/>
      <c r="H37" s="316"/>
      <c r="I37" s="766"/>
    </row>
    <row r="38" spans="1:9" ht="14.25">
      <c r="A38" s="846"/>
      <c r="B38" s="847"/>
      <c r="C38" s="317"/>
      <c r="D38" s="322"/>
      <c r="E38" s="314"/>
      <c r="F38" s="314"/>
      <c r="G38" s="314"/>
      <c r="H38" s="316"/>
      <c r="I38" s="766"/>
    </row>
    <row r="39" spans="1:9" ht="15">
      <c r="A39" s="846"/>
      <c r="B39" s="847"/>
      <c r="C39" s="324" t="s">
        <v>225</v>
      </c>
      <c r="D39" s="724"/>
      <c r="E39" s="462"/>
      <c r="F39" s="462"/>
      <c r="G39" s="462"/>
      <c r="H39" s="464" t="s">
        <v>162</v>
      </c>
      <c r="I39" s="766"/>
    </row>
    <row r="40" spans="1:9" ht="14.25">
      <c r="A40" s="846"/>
      <c r="B40" s="845"/>
      <c r="C40" s="832" t="s">
        <v>251</v>
      </c>
      <c r="D40" s="322"/>
      <c r="E40" s="314"/>
      <c r="F40" s="314"/>
      <c r="G40" s="314"/>
      <c r="H40" s="316"/>
      <c r="I40" s="766"/>
    </row>
    <row r="41" spans="1:9" ht="14.25">
      <c r="A41" s="846"/>
      <c r="B41" s="845"/>
      <c r="C41" s="832" t="s">
        <v>252</v>
      </c>
      <c r="D41" s="322"/>
      <c r="E41" s="314"/>
      <c r="F41" s="314"/>
      <c r="G41" s="314"/>
      <c r="H41" s="316"/>
      <c r="I41" s="766"/>
    </row>
    <row r="42" spans="1:9" ht="14.25">
      <c r="A42" s="846"/>
      <c r="B42" s="847"/>
      <c r="C42" s="317"/>
      <c r="D42" s="322"/>
      <c r="E42" s="314"/>
      <c r="F42" s="314"/>
      <c r="G42" s="314"/>
      <c r="H42" s="316"/>
      <c r="I42" s="766"/>
    </row>
    <row r="43" spans="1:9" ht="14.25">
      <c r="A43" s="846"/>
      <c r="B43" s="847"/>
      <c r="C43" s="317"/>
      <c r="D43" s="322"/>
      <c r="E43" s="314"/>
      <c r="F43" s="314"/>
      <c r="G43" s="314"/>
      <c r="H43" s="316"/>
      <c r="I43" s="766"/>
    </row>
    <row r="44" spans="1:9" ht="15">
      <c r="A44" s="846"/>
      <c r="B44" s="847"/>
      <c r="C44" s="324" t="s">
        <v>226</v>
      </c>
      <c r="D44" s="724"/>
      <c r="E44" s="462"/>
      <c r="F44" s="462"/>
      <c r="G44" s="462"/>
      <c r="H44" s="464" t="s">
        <v>162</v>
      </c>
      <c r="I44" s="766"/>
    </row>
    <row r="45" spans="1:9" ht="14.25">
      <c r="A45" s="846"/>
      <c r="B45" s="845"/>
      <c r="C45" s="832" t="s">
        <v>253</v>
      </c>
      <c r="D45" s="320"/>
      <c r="E45" s="314"/>
      <c r="F45" s="314"/>
      <c r="G45" s="314"/>
      <c r="H45" s="316"/>
      <c r="I45" s="766"/>
    </row>
    <row r="46" spans="1:9" ht="14.25">
      <c r="A46" s="846"/>
      <c r="B46" s="845"/>
      <c r="C46" s="832" t="s">
        <v>254</v>
      </c>
      <c r="D46" s="320"/>
      <c r="E46" s="314"/>
      <c r="F46" s="314"/>
      <c r="G46" s="314"/>
      <c r="H46" s="316"/>
      <c r="I46" s="766"/>
    </row>
    <row r="47" spans="1:9" ht="14.25">
      <c r="A47" s="846"/>
      <c r="B47" s="847"/>
      <c r="C47" s="317"/>
      <c r="D47" s="320"/>
      <c r="E47" s="314"/>
      <c r="F47" s="314"/>
      <c r="G47" s="314"/>
      <c r="H47" s="316"/>
      <c r="I47" s="766"/>
    </row>
    <row r="48" spans="1:9" ht="14.25">
      <c r="A48" s="846"/>
      <c r="B48" s="847"/>
      <c r="C48" s="317"/>
      <c r="D48" s="320"/>
      <c r="E48" s="314"/>
      <c r="F48" s="314"/>
      <c r="G48" s="314"/>
      <c r="H48" s="316"/>
      <c r="I48" s="766"/>
    </row>
    <row r="49" spans="1:9" ht="15.75" thickBot="1">
      <c r="A49" s="848"/>
      <c r="B49" s="849"/>
      <c r="C49" s="328" t="s">
        <v>227</v>
      </c>
      <c r="D49" s="471"/>
      <c r="E49" s="468"/>
      <c r="F49" s="468"/>
      <c r="G49" s="468"/>
      <c r="H49" s="469" t="s">
        <v>162</v>
      </c>
      <c r="I49" s="766"/>
    </row>
    <row r="50" spans="1:9" ht="13.5" thickBot="1">
      <c r="A50" s="530" t="s">
        <v>255</v>
      </c>
      <c r="B50" s="531"/>
      <c r="C50" s="531"/>
      <c r="D50" s="531"/>
      <c r="E50" s="531"/>
      <c r="F50" s="531"/>
      <c r="G50" s="531"/>
      <c r="H50" s="532"/>
      <c r="I50" s="766"/>
    </row>
    <row r="51" spans="1:9" ht="15" customHeight="1">
      <c r="A51" s="850" t="s">
        <v>229</v>
      </c>
      <c r="B51" s="851"/>
      <c r="C51" s="835" t="s">
        <v>256</v>
      </c>
      <c r="D51" s="303"/>
      <c r="E51" s="305"/>
      <c r="F51" s="305"/>
      <c r="G51" s="305"/>
      <c r="H51" s="329"/>
      <c r="I51" s="766"/>
    </row>
    <row r="52" spans="1:9" ht="15" customHeight="1">
      <c r="A52" s="852"/>
      <c r="B52" s="853"/>
      <c r="C52" s="330"/>
      <c r="D52" s="307"/>
      <c r="E52" s="309"/>
      <c r="F52" s="309"/>
      <c r="G52" s="309"/>
      <c r="H52" s="331"/>
      <c r="I52" s="766"/>
    </row>
    <row r="53" spans="1:9" ht="15" customHeight="1">
      <c r="A53" s="852"/>
      <c r="B53" s="853"/>
      <c r="C53" s="330"/>
      <c r="D53" s="307"/>
      <c r="E53" s="309"/>
      <c r="F53" s="309"/>
      <c r="G53" s="309"/>
      <c r="H53" s="331"/>
      <c r="I53" s="766"/>
    </row>
    <row r="54" spans="1:9" ht="15" customHeight="1">
      <c r="A54" s="852"/>
      <c r="B54" s="853"/>
      <c r="C54" s="312" t="s">
        <v>230</v>
      </c>
      <c r="D54" s="465"/>
      <c r="E54" s="462"/>
      <c r="F54" s="462"/>
      <c r="G54" s="462"/>
      <c r="H54" s="464" t="s">
        <v>162</v>
      </c>
      <c r="I54" s="766"/>
    </row>
    <row r="55" spans="1:9" ht="14.25">
      <c r="A55" s="852"/>
      <c r="B55" s="854"/>
      <c r="C55" s="836" t="s">
        <v>257</v>
      </c>
      <c r="D55" s="320"/>
      <c r="E55" s="314"/>
      <c r="F55" s="314"/>
      <c r="G55" s="314"/>
      <c r="H55" s="316"/>
      <c r="I55" s="766"/>
    </row>
    <row r="56" spans="1:9" ht="14.25">
      <c r="A56" s="852"/>
      <c r="B56" s="854"/>
      <c r="C56" s="836" t="s">
        <v>258</v>
      </c>
      <c r="D56" s="320"/>
      <c r="E56" s="314"/>
      <c r="F56" s="314"/>
      <c r="G56" s="314"/>
      <c r="H56" s="316"/>
      <c r="I56" s="766"/>
    </row>
    <row r="57" spans="1:9" ht="14.25">
      <c r="A57" s="852"/>
      <c r="B57" s="854"/>
      <c r="C57" s="836" t="s">
        <v>259</v>
      </c>
      <c r="D57" s="320"/>
      <c r="E57" s="314"/>
      <c r="F57" s="314"/>
      <c r="G57" s="314"/>
      <c r="H57" s="316"/>
      <c r="I57" s="766"/>
    </row>
    <row r="58" spans="1:9" ht="14.25">
      <c r="A58" s="852"/>
      <c r="B58" s="853"/>
      <c r="C58" s="317"/>
      <c r="D58" s="320"/>
      <c r="E58" s="314"/>
      <c r="F58" s="314"/>
      <c r="G58" s="314"/>
      <c r="H58" s="316"/>
      <c r="I58" s="766"/>
    </row>
    <row r="59" spans="1:9" ht="14.25">
      <c r="A59" s="852"/>
      <c r="B59" s="853"/>
      <c r="C59" s="317"/>
      <c r="D59" s="320"/>
      <c r="E59" s="314"/>
      <c r="F59" s="314"/>
      <c r="G59" s="314"/>
      <c r="H59" s="316"/>
      <c r="I59" s="766"/>
    </row>
    <row r="60" spans="1:9" ht="15">
      <c r="A60" s="852"/>
      <c r="B60" s="853"/>
      <c r="C60" s="332" t="s">
        <v>260</v>
      </c>
      <c r="D60" s="465"/>
      <c r="E60" s="462"/>
      <c r="F60" s="462"/>
      <c r="G60" s="462"/>
      <c r="H60" s="464" t="s">
        <v>162</v>
      </c>
      <c r="I60" s="766"/>
    </row>
    <row r="61" spans="1:9" ht="15">
      <c r="A61" s="852"/>
      <c r="B61" s="854"/>
      <c r="C61" s="836" t="s">
        <v>261</v>
      </c>
      <c r="D61" s="333"/>
      <c r="E61" s="334"/>
      <c r="F61" s="334"/>
      <c r="G61" s="334"/>
      <c r="H61" s="316"/>
      <c r="I61" s="766"/>
    </row>
    <row r="62" spans="1:9" ht="15">
      <c r="A62" s="852"/>
      <c r="B62" s="854"/>
      <c r="C62" s="836" t="s">
        <v>262</v>
      </c>
      <c r="D62" s="333"/>
      <c r="E62" s="335"/>
      <c r="F62" s="335"/>
      <c r="G62" s="335"/>
      <c r="H62" s="327"/>
      <c r="I62" s="766"/>
    </row>
    <row r="63" spans="1:9" ht="15">
      <c r="A63" s="852"/>
      <c r="B63" s="853"/>
      <c r="C63" s="323"/>
      <c r="D63" s="333"/>
      <c r="E63" s="335"/>
      <c r="F63" s="335"/>
      <c r="G63" s="335"/>
      <c r="H63" s="327"/>
      <c r="I63" s="766"/>
    </row>
    <row r="64" spans="1:9" ht="15">
      <c r="A64" s="852"/>
      <c r="B64" s="853"/>
      <c r="C64" s="323"/>
      <c r="D64" s="333"/>
      <c r="E64" s="335"/>
      <c r="F64" s="335"/>
      <c r="G64" s="335"/>
      <c r="H64" s="327"/>
      <c r="I64" s="766"/>
    </row>
    <row r="65" spans="1:9" ht="30.75" thickBot="1">
      <c r="A65" s="855"/>
      <c r="B65" s="856"/>
      <c r="C65" s="328" t="s">
        <v>232</v>
      </c>
      <c r="D65" s="471"/>
      <c r="E65" s="468"/>
      <c r="F65" s="468"/>
      <c r="G65" s="468"/>
      <c r="H65" s="469" t="s">
        <v>162</v>
      </c>
      <c r="I65" s="766"/>
    </row>
    <row r="66" spans="1:9">
      <c r="A66" s="766"/>
      <c r="B66" s="766"/>
      <c r="C66" s="766"/>
      <c r="D66" s="767"/>
      <c r="E66" s="766"/>
      <c r="F66" s="766"/>
      <c r="G66" s="766"/>
      <c r="H66" s="766"/>
      <c r="I66" s="766"/>
    </row>
  </sheetData>
  <sheetProtection password="C7E0" sheet="1" objects="1" scenarios="1"/>
  <mergeCells count="10">
    <mergeCell ref="A1:H1"/>
    <mergeCell ref="A27:B49"/>
    <mergeCell ref="A50:H50"/>
    <mergeCell ref="A51:B65"/>
    <mergeCell ref="A2:B2"/>
    <mergeCell ref="D2:H2"/>
    <mergeCell ref="D4:H4"/>
    <mergeCell ref="A5:B5"/>
    <mergeCell ref="A6:H6"/>
    <mergeCell ref="A7:B26"/>
  </mergeCells>
  <printOptions horizontalCentered="1" verticalCentered="1"/>
  <pageMargins left="0.19685039370078741" right="0.19685039370078741" top="0.19685039370078741" bottom="0.19685039370078741" header="0" footer="0"/>
  <pageSetup paperSize="9" scale="57" orientation="portrait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900FF"/>
    <pageSetUpPr fitToPage="1"/>
  </sheetPr>
  <dimension ref="A1:H45"/>
  <sheetViews>
    <sheetView zoomScaleNormal="100" workbookViewId="0">
      <selection activeCell="C52" sqref="C52"/>
    </sheetView>
  </sheetViews>
  <sheetFormatPr baseColWidth="10" defaultRowHeight="12.75"/>
  <cols>
    <col min="1" max="1" width="18.85546875" style="206" bestFit="1" customWidth="1"/>
    <col min="2" max="2" width="132.5703125" style="206" customWidth="1"/>
    <col min="3" max="3" width="4.42578125" style="206" customWidth="1"/>
    <col min="4" max="256" width="11.42578125" style="206"/>
    <col min="257" max="257" width="18.85546875" style="206" bestFit="1" customWidth="1"/>
    <col min="258" max="258" width="132.5703125" style="206" customWidth="1"/>
    <col min="259" max="259" width="4.42578125" style="206" customWidth="1"/>
    <col min="260" max="512" width="11.42578125" style="206"/>
    <col min="513" max="513" width="18.85546875" style="206" bestFit="1" customWidth="1"/>
    <col min="514" max="514" width="132.5703125" style="206" customWidth="1"/>
    <col min="515" max="515" width="4.42578125" style="206" customWidth="1"/>
    <col min="516" max="768" width="11.42578125" style="206"/>
    <col min="769" max="769" width="18.85546875" style="206" bestFit="1" customWidth="1"/>
    <col min="770" max="770" width="132.5703125" style="206" customWidth="1"/>
    <col min="771" max="771" width="4.42578125" style="206" customWidth="1"/>
    <col min="772" max="1024" width="11.42578125" style="206"/>
    <col min="1025" max="1025" width="18.85546875" style="206" bestFit="1" customWidth="1"/>
    <col min="1026" max="1026" width="132.5703125" style="206" customWidth="1"/>
    <col min="1027" max="1027" width="4.42578125" style="206" customWidth="1"/>
    <col min="1028" max="1280" width="11.42578125" style="206"/>
    <col min="1281" max="1281" width="18.85546875" style="206" bestFit="1" customWidth="1"/>
    <col min="1282" max="1282" width="132.5703125" style="206" customWidth="1"/>
    <col min="1283" max="1283" width="4.42578125" style="206" customWidth="1"/>
    <col min="1284" max="1536" width="11.42578125" style="206"/>
    <col min="1537" max="1537" width="18.85546875" style="206" bestFit="1" customWidth="1"/>
    <col min="1538" max="1538" width="132.5703125" style="206" customWidth="1"/>
    <col min="1539" max="1539" width="4.42578125" style="206" customWidth="1"/>
    <col min="1540" max="1792" width="11.42578125" style="206"/>
    <col min="1793" max="1793" width="18.85546875" style="206" bestFit="1" customWidth="1"/>
    <col min="1794" max="1794" width="132.5703125" style="206" customWidth="1"/>
    <col min="1795" max="1795" width="4.42578125" style="206" customWidth="1"/>
    <col min="1796" max="2048" width="11.42578125" style="206"/>
    <col min="2049" max="2049" width="18.85546875" style="206" bestFit="1" customWidth="1"/>
    <col min="2050" max="2050" width="132.5703125" style="206" customWidth="1"/>
    <col min="2051" max="2051" width="4.42578125" style="206" customWidth="1"/>
    <col min="2052" max="2304" width="11.42578125" style="206"/>
    <col min="2305" max="2305" width="18.85546875" style="206" bestFit="1" customWidth="1"/>
    <col min="2306" max="2306" width="132.5703125" style="206" customWidth="1"/>
    <col min="2307" max="2307" width="4.42578125" style="206" customWidth="1"/>
    <col min="2308" max="2560" width="11.42578125" style="206"/>
    <col min="2561" max="2561" width="18.85546875" style="206" bestFit="1" customWidth="1"/>
    <col min="2562" max="2562" width="132.5703125" style="206" customWidth="1"/>
    <col min="2563" max="2563" width="4.42578125" style="206" customWidth="1"/>
    <col min="2564" max="2816" width="11.42578125" style="206"/>
    <col min="2817" max="2817" width="18.85546875" style="206" bestFit="1" customWidth="1"/>
    <col min="2818" max="2818" width="132.5703125" style="206" customWidth="1"/>
    <col min="2819" max="2819" width="4.42578125" style="206" customWidth="1"/>
    <col min="2820" max="3072" width="11.42578125" style="206"/>
    <col min="3073" max="3073" width="18.85546875" style="206" bestFit="1" customWidth="1"/>
    <col min="3074" max="3074" width="132.5703125" style="206" customWidth="1"/>
    <col min="3075" max="3075" width="4.42578125" style="206" customWidth="1"/>
    <col min="3076" max="3328" width="11.42578125" style="206"/>
    <col min="3329" max="3329" width="18.85546875" style="206" bestFit="1" customWidth="1"/>
    <col min="3330" max="3330" width="132.5703125" style="206" customWidth="1"/>
    <col min="3331" max="3331" width="4.42578125" style="206" customWidth="1"/>
    <col min="3332" max="3584" width="11.42578125" style="206"/>
    <col min="3585" max="3585" width="18.85546875" style="206" bestFit="1" customWidth="1"/>
    <col min="3586" max="3586" width="132.5703125" style="206" customWidth="1"/>
    <col min="3587" max="3587" width="4.42578125" style="206" customWidth="1"/>
    <col min="3588" max="3840" width="11.42578125" style="206"/>
    <col min="3841" max="3841" width="18.85546875" style="206" bestFit="1" customWidth="1"/>
    <col min="3842" max="3842" width="132.5703125" style="206" customWidth="1"/>
    <col min="3843" max="3843" width="4.42578125" style="206" customWidth="1"/>
    <col min="3844" max="4096" width="11.42578125" style="206"/>
    <col min="4097" max="4097" width="18.85546875" style="206" bestFit="1" customWidth="1"/>
    <col min="4098" max="4098" width="132.5703125" style="206" customWidth="1"/>
    <col min="4099" max="4099" width="4.42578125" style="206" customWidth="1"/>
    <col min="4100" max="4352" width="11.42578125" style="206"/>
    <col min="4353" max="4353" width="18.85546875" style="206" bestFit="1" customWidth="1"/>
    <col min="4354" max="4354" width="132.5703125" style="206" customWidth="1"/>
    <col min="4355" max="4355" width="4.42578125" style="206" customWidth="1"/>
    <col min="4356" max="4608" width="11.42578125" style="206"/>
    <col min="4609" max="4609" width="18.85546875" style="206" bestFit="1" customWidth="1"/>
    <col min="4610" max="4610" width="132.5703125" style="206" customWidth="1"/>
    <col min="4611" max="4611" width="4.42578125" style="206" customWidth="1"/>
    <col min="4612" max="4864" width="11.42578125" style="206"/>
    <col min="4865" max="4865" width="18.85546875" style="206" bestFit="1" customWidth="1"/>
    <col min="4866" max="4866" width="132.5703125" style="206" customWidth="1"/>
    <col min="4867" max="4867" width="4.42578125" style="206" customWidth="1"/>
    <col min="4868" max="5120" width="11.42578125" style="206"/>
    <col min="5121" max="5121" width="18.85546875" style="206" bestFit="1" customWidth="1"/>
    <col min="5122" max="5122" width="132.5703125" style="206" customWidth="1"/>
    <col min="5123" max="5123" width="4.42578125" style="206" customWidth="1"/>
    <col min="5124" max="5376" width="11.42578125" style="206"/>
    <col min="5377" max="5377" width="18.85546875" style="206" bestFit="1" customWidth="1"/>
    <col min="5378" max="5378" width="132.5703125" style="206" customWidth="1"/>
    <col min="5379" max="5379" width="4.42578125" style="206" customWidth="1"/>
    <col min="5380" max="5632" width="11.42578125" style="206"/>
    <col min="5633" max="5633" width="18.85546875" style="206" bestFit="1" customWidth="1"/>
    <col min="5634" max="5634" width="132.5703125" style="206" customWidth="1"/>
    <col min="5635" max="5635" width="4.42578125" style="206" customWidth="1"/>
    <col min="5636" max="5888" width="11.42578125" style="206"/>
    <col min="5889" max="5889" width="18.85546875" style="206" bestFit="1" customWidth="1"/>
    <col min="5890" max="5890" width="132.5703125" style="206" customWidth="1"/>
    <col min="5891" max="5891" width="4.42578125" style="206" customWidth="1"/>
    <col min="5892" max="6144" width="11.42578125" style="206"/>
    <col min="6145" max="6145" width="18.85546875" style="206" bestFit="1" customWidth="1"/>
    <col min="6146" max="6146" width="132.5703125" style="206" customWidth="1"/>
    <col min="6147" max="6147" width="4.42578125" style="206" customWidth="1"/>
    <col min="6148" max="6400" width="11.42578125" style="206"/>
    <col min="6401" max="6401" width="18.85546875" style="206" bestFit="1" customWidth="1"/>
    <col min="6402" max="6402" width="132.5703125" style="206" customWidth="1"/>
    <col min="6403" max="6403" width="4.42578125" style="206" customWidth="1"/>
    <col min="6404" max="6656" width="11.42578125" style="206"/>
    <col min="6657" max="6657" width="18.85546875" style="206" bestFit="1" customWidth="1"/>
    <col min="6658" max="6658" width="132.5703125" style="206" customWidth="1"/>
    <col min="6659" max="6659" width="4.42578125" style="206" customWidth="1"/>
    <col min="6660" max="6912" width="11.42578125" style="206"/>
    <col min="6913" max="6913" width="18.85546875" style="206" bestFit="1" customWidth="1"/>
    <col min="6914" max="6914" width="132.5703125" style="206" customWidth="1"/>
    <col min="6915" max="6915" width="4.42578125" style="206" customWidth="1"/>
    <col min="6916" max="7168" width="11.42578125" style="206"/>
    <col min="7169" max="7169" width="18.85546875" style="206" bestFit="1" customWidth="1"/>
    <col min="7170" max="7170" width="132.5703125" style="206" customWidth="1"/>
    <col min="7171" max="7171" width="4.42578125" style="206" customWidth="1"/>
    <col min="7172" max="7424" width="11.42578125" style="206"/>
    <col min="7425" max="7425" width="18.85546875" style="206" bestFit="1" customWidth="1"/>
    <col min="7426" max="7426" width="132.5703125" style="206" customWidth="1"/>
    <col min="7427" max="7427" width="4.42578125" style="206" customWidth="1"/>
    <col min="7428" max="7680" width="11.42578125" style="206"/>
    <col min="7681" max="7681" width="18.85546875" style="206" bestFit="1" customWidth="1"/>
    <col min="7682" max="7682" width="132.5703125" style="206" customWidth="1"/>
    <col min="7683" max="7683" width="4.42578125" style="206" customWidth="1"/>
    <col min="7684" max="7936" width="11.42578125" style="206"/>
    <col min="7937" max="7937" width="18.85546875" style="206" bestFit="1" customWidth="1"/>
    <col min="7938" max="7938" width="132.5703125" style="206" customWidth="1"/>
    <col min="7939" max="7939" width="4.42578125" style="206" customWidth="1"/>
    <col min="7940" max="8192" width="11.42578125" style="206"/>
    <col min="8193" max="8193" width="18.85546875" style="206" bestFit="1" customWidth="1"/>
    <col min="8194" max="8194" width="132.5703125" style="206" customWidth="1"/>
    <col min="8195" max="8195" width="4.42578125" style="206" customWidth="1"/>
    <col min="8196" max="8448" width="11.42578125" style="206"/>
    <col min="8449" max="8449" width="18.85546875" style="206" bestFit="1" customWidth="1"/>
    <col min="8450" max="8450" width="132.5703125" style="206" customWidth="1"/>
    <col min="8451" max="8451" width="4.42578125" style="206" customWidth="1"/>
    <col min="8452" max="8704" width="11.42578125" style="206"/>
    <col min="8705" max="8705" width="18.85546875" style="206" bestFit="1" customWidth="1"/>
    <col min="8706" max="8706" width="132.5703125" style="206" customWidth="1"/>
    <col min="8707" max="8707" width="4.42578125" style="206" customWidth="1"/>
    <col min="8708" max="8960" width="11.42578125" style="206"/>
    <col min="8961" max="8961" width="18.85546875" style="206" bestFit="1" customWidth="1"/>
    <col min="8962" max="8962" width="132.5703125" style="206" customWidth="1"/>
    <col min="8963" max="8963" width="4.42578125" style="206" customWidth="1"/>
    <col min="8964" max="9216" width="11.42578125" style="206"/>
    <col min="9217" max="9217" width="18.85546875" style="206" bestFit="1" customWidth="1"/>
    <col min="9218" max="9218" width="132.5703125" style="206" customWidth="1"/>
    <col min="9219" max="9219" width="4.42578125" style="206" customWidth="1"/>
    <col min="9220" max="9472" width="11.42578125" style="206"/>
    <col min="9473" max="9473" width="18.85546875" style="206" bestFit="1" customWidth="1"/>
    <col min="9474" max="9474" width="132.5703125" style="206" customWidth="1"/>
    <col min="9475" max="9475" width="4.42578125" style="206" customWidth="1"/>
    <col min="9476" max="9728" width="11.42578125" style="206"/>
    <col min="9729" max="9729" width="18.85546875" style="206" bestFit="1" customWidth="1"/>
    <col min="9730" max="9730" width="132.5703125" style="206" customWidth="1"/>
    <col min="9731" max="9731" width="4.42578125" style="206" customWidth="1"/>
    <col min="9732" max="9984" width="11.42578125" style="206"/>
    <col min="9985" max="9985" width="18.85546875" style="206" bestFit="1" customWidth="1"/>
    <col min="9986" max="9986" width="132.5703125" style="206" customWidth="1"/>
    <col min="9987" max="9987" width="4.42578125" style="206" customWidth="1"/>
    <col min="9988" max="10240" width="11.42578125" style="206"/>
    <col min="10241" max="10241" width="18.85546875" style="206" bestFit="1" customWidth="1"/>
    <col min="10242" max="10242" width="132.5703125" style="206" customWidth="1"/>
    <col min="10243" max="10243" width="4.42578125" style="206" customWidth="1"/>
    <col min="10244" max="10496" width="11.42578125" style="206"/>
    <col min="10497" max="10497" width="18.85546875" style="206" bestFit="1" customWidth="1"/>
    <col min="10498" max="10498" width="132.5703125" style="206" customWidth="1"/>
    <col min="10499" max="10499" width="4.42578125" style="206" customWidth="1"/>
    <col min="10500" max="10752" width="11.42578125" style="206"/>
    <col min="10753" max="10753" width="18.85546875" style="206" bestFit="1" customWidth="1"/>
    <col min="10754" max="10754" width="132.5703125" style="206" customWidth="1"/>
    <col min="10755" max="10755" width="4.42578125" style="206" customWidth="1"/>
    <col min="10756" max="11008" width="11.42578125" style="206"/>
    <col min="11009" max="11009" width="18.85546875" style="206" bestFit="1" customWidth="1"/>
    <col min="11010" max="11010" width="132.5703125" style="206" customWidth="1"/>
    <col min="11011" max="11011" width="4.42578125" style="206" customWidth="1"/>
    <col min="11012" max="11264" width="11.42578125" style="206"/>
    <col min="11265" max="11265" width="18.85546875" style="206" bestFit="1" customWidth="1"/>
    <col min="11266" max="11266" width="132.5703125" style="206" customWidth="1"/>
    <col min="11267" max="11267" width="4.42578125" style="206" customWidth="1"/>
    <col min="11268" max="11520" width="11.42578125" style="206"/>
    <col min="11521" max="11521" width="18.85546875" style="206" bestFit="1" customWidth="1"/>
    <col min="11522" max="11522" width="132.5703125" style="206" customWidth="1"/>
    <col min="11523" max="11523" width="4.42578125" style="206" customWidth="1"/>
    <col min="11524" max="11776" width="11.42578125" style="206"/>
    <col min="11777" max="11777" width="18.85546875" style="206" bestFit="1" customWidth="1"/>
    <col min="11778" max="11778" width="132.5703125" style="206" customWidth="1"/>
    <col min="11779" max="11779" width="4.42578125" style="206" customWidth="1"/>
    <col min="11780" max="12032" width="11.42578125" style="206"/>
    <col min="12033" max="12033" width="18.85546875" style="206" bestFit="1" customWidth="1"/>
    <col min="12034" max="12034" width="132.5703125" style="206" customWidth="1"/>
    <col min="12035" max="12035" width="4.42578125" style="206" customWidth="1"/>
    <col min="12036" max="12288" width="11.42578125" style="206"/>
    <col min="12289" max="12289" width="18.85546875" style="206" bestFit="1" customWidth="1"/>
    <col min="12290" max="12290" width="132.5703125" style="206" customWidth="1"/>
    <col min="12291" max="12291" width="4.42578125" style="206" customWidth="1"/>
    <col min="12292" max="12544" width="11.42578125" style="206"/>
    <col min="12545" max="12545" width="18.85546875" style="206" bestFit="1" customWidth="1"/>
    <col min="12546" max="12546" width="132.5703125" style="206" customWidth="1"/>
    <col min="12547" max="12547" width="4.42578125" style="206" customWidth="1"/>
    <col min="12548" max="12800" width="11.42578125" style="206"/>
    <col min="12801" max="12801" width="18.85546875" style="206" bestFit="1" customWidth="1"/>
    <col min="12802" max="12802" width="132.5703125" style="206" customWidth="1"/>
    <col min="12803" max="12803" width="4.42578125" style="206" customWidth="1"/>
    <col min="12804" max="13056" width="11.42578125" style="206"/>
    <col min="13057" max="13057" width="18.85546875" style="206" bestFit="1" customWidth="1"/>
    <col min="13058" max="13058" width="132.5703125" style="206" customWidth="1"/>
    <col min="13059" max="13059" width="4.42578125" style="206" customWidth="1"/>
    <col min="13060" max="13312" width="11.42578125" style="206"/>
    <col min="13313" max="13313" width="18.85546875" style="206" bestFit="1" customWidth="1"/>
    <col min="13314" max="13314" width="132.5703125" style="206" customWidth="1"/>
    <col min="13315" max="13315" width="4.42578125" style="206" customWidth="1"/>
    <col min="13316" max="13568" width="11.42578125" style="206"/>
    <col min="13569" max="13569" width="18.85546875" style="206" bestFit="1" customWidth="1"/>
    <col min="13570" max="13570" width="132.5703125" style="206" customWidth="1"/>
    <col min="13571" max="13571" width="4.42578125" style="206" customWidth="1"/>
    <col min="13572" max="13824" width="11.42578125" style="206"/>
    <col min="13825" max="13825" width="18.85546875" style="206" bestFit="1" customWidth="1"/>
    <col min="13826" max="13826" width="132.5703125" style="206" customWidth="1"/>
    <col min="13827" max="13827" width="4.42578125" style="206" customWidth="1"/>
    <col min="13828" max="14080" width="11.42578125" style="206"/>
    <col min="14081" max="14081" width="18.85546875" style="206" bestFit="1" customWidth="1"/>
    <col min="14082" max="14082" width="132.5703125" style="206" customWidth="1"/>
    <col min="14083" max="14083" width="4.42578125" style="206" customWidth="1"/>
    <col min="14084" max="14336" width="11.42578125" style="206"/>
    <col min="14337" max="14337" width="18.85546875" style="206" bestFit="1" customWidth="1"/>
    <col min="14338" max="14338" width="132.5703125" style="206" customWidth="1"/>
    <col min="14339" max="14339" width="4.42578125" style="206" customWidth="1"/>
    <col min="14340" max="14592" width="11.42578125" style="206"/>
    <col min="14593" max="14593" width="18.85546875" style="206" bestFit="1" customWidth="1"/>
    <col min="14594" max="14594" width="132.5703125" style="206" customWidth="1"/>
    <col min="14595" max="14595" width="4.42578125" style="206" customWidth="1"/>
    <col min="14596" max="14848" width="11.42578125" style="206"/>
    <col min="14849" max="14849" width="18.85546875" style="206" bestFit="1" customWidth="1"/>
    <col min="14850" max="14850" width="132.5703125" style="206" customWidth="1"/>
    <col min="14851" max="14851" width="4.42578125" style="206" customWidth="1"/>
    <col min="14852" max="15104" width="11.42578125" style="206"/>
    <col min="15105" max="15105" width="18.85546875" style="206" bestFit="1" customWidth="1"/>
    <col min="15106" max="15106" width="132.5703125" style="206" customWidth="1"/>
    <col min="15107" max="15107" width="4.42578125" style="206" customWidth="1"/>
    <col min="15108" max="15360" width="11.42578125" style="206"/>
    <col min="15361" max="15361" width="18.85546875" style="206" bestFit="1" customWidth="1"/>
    <col min="15362" max="15362" width="132.5703125" style="206" customWidth="1"/>
    <col min="15363" max="15363" width="4.42578125" style="206" customWidth="1"/>
    <col min="15364" max="15616" width="11.42578125" style="206"/>
    <col min="15617" max="15617" width="18.85546875" style="206" bestFit="1" customWidth="1"/>
    <col min="15618" max="15618" width="132.5703125" style="206" customWidth="1"/>
    <col min="15619" max="15619" width="4.42578125" style="206" customWidth="1"/>
    <col min="15620" max="15872" width="11.42578125" style="206"/>
    <col min="15873" max="15873" width="18.85546875" style="206" bestFit="1" customWidth="1"/>
    <col min="15874" max="15874" width="132.5703125" style="206" customWidth="1"/>
    <col min="15875" max="15875" width="4.42578125" style="206" customWidth="1"/>
    <col min="15876" max="16128" width="11.42578125" style="206"/>
    <col min="16129" max="16129" width="18.85546875" style="206" bestFit="1" customWidth="1"/>
    <col min="16130" max="16130" width="132.5703125" style="206" customWidth="1"/>
    <col min="16131" max="16131" width="4.42578125" style="206" customWidth="1"/>
    <col min="16132" max="16384" width="11.42578125" style="206"/>
  </cols>
  <sheetData>
    <row r="1" spans="1:8" ht="17.25" customHeight="1" thickBot="1">
      <c r="A1" s="740" t="s">
        <v>418</v>
      </c>
      <c r="B1" s="741"/>
      <c r="C1" s="742"/>
      <c r="D1" s="460"/>
      <c r="E1" s="460"/>
      <c r="F1" s="460"/>
      <c r="G1" s="460"/>
      <c r="H1" s="460"/>
    </row>
    <row r="2" spans="1:8" ht="13.5" thickBot="1">
      <c r="A2" s="491" t="s">
        <v>7</v>
      </c>
      <c r="B2" s="499"/>
      <c r="C2" s="743"/>
    </row>
    <row r="3" spans="1:8" ht="12.75" customHeight="1">
      <c r="A3" s="207" t="s">
        <v>2</v>
      </c>
      <c r="B3" s="744" t="s">
        <v>125</v>
      </c>
      <c r="C3" s="743"/>
    </row>
    <row r="4" spans="1:8" ht="12.75" customHeight="1">
      <c r="A4" s="459" t="s">
        <v>419</v>
      </c>
      <c r="B4" s="745"/>
      <c r="C4" s="743"/>
    </row>
    <row r="5" spans="1:8">
      <c r="A5" s="208" t="s">
        <v>1</v>
      </c>
      <c r="B5" s="746" t="s">
        <v>302</v>
      </c>
      <c r="C5" s="743"/>
    </row>
    <row r="6" spans="1:8">
      <c r="A6" s="208" t="s">
        <v>23</v>
      </c>
      <c r="B6" s="746">
        <v>4</v>
      </c>
      <c r="C6" s="743"/>
    </row>
    <row r="7" spans="1:8">
      <c r="A7" s="208" t="s">
        <v>0</v>
      </c>
      <c r="B7" s="209"/>
      <c r="C7" s="743"/>
    </row>
    <row r="8" spans="1:8">
      <c r="A8" s="208" t="s">
        <v>6</v>
      </c>
      <c r="B8" s="209">
        <v>2014</v>
      </c>
      <c r="C8" s="743"/>
    </row>
    <row r="9" spans="1:8">
      <c r="A9" s="208" t="s">
        <v>3</v>
      </c>
      <c r="B9" s="209" t="s">
        <v>39</v>
      </c>
      <c r="C9" s="743"/>
    </row>
    <row r="10" spans="1:8" ht="25.5">
      <c r="A10" s="208" t="s">
        <v>4</v>
      </c>
      <c r="B10" s="209" t="s">
        <v>40</v>
      </c>
      <c r="C10" s="743"/>
    </row>
    <row r="11" spans="1:8">
      <c r="A11" s="208" t="s">
        <v>5</v>
      </c>
      <c r="B11" s="210"/>
      <c r="C11" s="743"/>
    </row>
    <row r="12" spans="1:8" ht="13.5" thickBot="1">
      <c r="A12" s="211" t="s">
        <v>19</v>
      </c>
      <c r="B12" s="212"/>
      <c r="C12" s="743"/>
    </row>
    <row r="13" spans="1:8" ht="13.5" thickBot="1">
      <c r="A13" s="857" t="s">
        <v>26</v>
      </c>
      <c r="B13" s="858"/>
      <c r="C13" s="743"/>
    </row>
    <row r="14" spans="1:8" ht="87.75" customHeight="1" thickBot="1">
      <c r="A14" s="665"/>
      <c r="B14" s="501"/>
      <c r="C14" s="743"/>
    </row>
    <row r="15" spans="1:8" ht="13.5" thickBot="1">
      <c r="A15" s="857" t="s">
        <v>25</v>
      </c>
      <c r="B15" s="858"/>
      <c r="C15" s="747"/>
    </row>
    <row r="16" spans="1:8">
      <c r="A16" s="684"/>
      <c r="B16" s="685"/>
      <c r="C16" s="747"/>
    </row>
    <row r="17" spans="1:8">
      <c r="A17" s="686"/>
      <c r="B17" s="687"/>
      <c r="C17" s="747"/>
    </row>
    <row r="18" spans="1:8">
      <c r="A18" s="686"/>
      <c r="B18" s="687"/>
      <c r="C18" s="747"/>
    </row>
    <row r="19" spans="1:8">
      <c r="A19" s="686"/>
      <c r="B19" s="687"/>
      <c r="C19" s="747"/>
    </row>
    <row r="20" spans="1:8">
      <c r="A20" s="686"/>
      <c r="B20" s="687"/>
      <c r="C20" s="747"/>
    </row>
    <row r="21" spans="1:8">
      <c r="A21" s="686"/>
      <c r="B21" s="687"/>
      <c r="C21" s="747"/>
    </row>
    <row r="22" spans="1:8">
      <c r="A22" s="686"/>
      <c r="B22" s="687"/>
      <c r="C22" s="747"/>
    </row>
    <row r="23" spans="1:8" ht="13.5" thickBot="1">
      <c r="A23" s="665"/>
      <c r="B23" s="501"/>
      <c r="C23" s="747"/>
    </row>
    <row r="24" spans="1:8" s="214" customFormat="1" ht="15.95" customHeight="1" thickBot="1">
      <c r="A24" s="491" t="s">
        <v>21</v>
      </c>
      <c r="B24" s="499"/>
      <c r="C24" s="747"/>
      <c r="D24" s="213"/>
      <c r="E24" s="213"/>
      <c r="F24" s="213"/>
      <c r="G24" s="213"/>
      <c r="H24" s="213"/>
    </row>
    <row r="25" spans="1:8" s="214" customFormat="1">
      <c r="A25" s="215"/>
      <c r="B25" s="216"/>
      <c r="C25" s="747"/>
      <c r="D25" s="213"/>
      <c r="E25" s="213"/>
      <c r="F25" s="213"/>
      <c r="G25" s="213"/>
      <c r="H25" s="213"/>
    </row>
    <row r="26" spans="1:8" s="214" customFormat="1">
      <c r="A26" s="215"/>
      <c r="B26" s="217"/>
      <c r="C26" s="747"/>
      <c r="D26" s="213"/>
      <c r="E26" s="213"/>
      <c r="F26" s="213"/>
      <c r="G26" s="213"/>
      <c r="H26" s="213"/>
    </row>
    <row r="27" spans="1:8" s="214" customFormat="1">
      <c r="A27" s="215"/>
      <c r="B27" s="217"/>
      <c r="C27" s="747"/>
      <c r="D27" s="213"/>
      <c r="E27" s="213"/>
      <c r="F27" s="213"/>
      <c r="G27" s="213"/>
      <c r="H27" s="213"/>
    </row>
    <row r="28" spans="1:8" s="214" customFormat="1">
      <c r="A28" s="215"/>
      <c r="B28" s="217"/>
      <c r="C28" s="747"/>
      <c r="D28" s="213"/>
      <c r="E28" s="213"/>
      <c r="F28" s="213"/>
      <c r="G28" s="213"/>
      <c r="H28" s="213"/>
    </row>
    <row r="29" spans="1:8" s="214" customFormat="1">
      <c r="A29" s="215"/>
      <c r="B29" s="217"/>
      <c r="C29" s="747"/>
      <c r="D29" s="213"/>
      <c r="E29" s="213"/>
      <c r="F29" s="213"/>
      <c r="G29" s="213"/>
      <c r="H29" s="213"/>
    </row>
    <row r="30" spans="1:8" s="214" customFormat="1">
      <c r="A30" s="215"/>
      <c r="B30" s="217"/>
      <c r="C30" s="747"/>
      <c r="D30" s="213"/>
      <c r="E30" s="213"/>
      <c r="F30" s="213"/>
      <c r="G30" s="213"/>
      <c r="H30" s="213"/>
    </row>
    <row r="31" spans="1:8" s="214" customFormat="1">
      <c r="A31" s="215"/>
      <c r="B31" s="217"/>
      <c r="C31" s="747"/>
      <c r="D31" s="213"/>
      <c r="E31" s="213"/>
      <c r="F31" s="213"/>
      <c r="G31" s="213"/>
      <c r="H31" s="213"/>
    </row>
    <row r="32" spans="1:8" s="214" customFormat="1">
      <c r="A32" s="215"/>
      <c r="B32" s="217"/>
      <c r="C32" s="748"/>
      <c r="D32" s="213"/>
      <c r="E32" s="213"/>
      <c r="F32" s="213"/>
      <c r="G32" s="213"/>
      <c r="H32" s="213"/>
    </row>
    <row r="33" spans="1:8" s="214" customFormat="1">
      <c r="A33" s="215"/>
      <c r="B33" s="217"/>
      <c r="C33" s="748"/>
      <c r="D33" s="213"/>
      <c r="E33" s="213"/>
      <c r="F33" s="213"/>
      <c r="G33" s="213"/>
      <c r="H33" s="213"/>
    </row>
    <row r="34" spans="1:8" s="214" customFormat="1" ht="13.5" thickBot="1">
      <c r="A34" s="215"/>
      <c r="B34" s="372"/>
      <c r="C34" s="748"/>
      <c r="D34" s="213"/>
      <c r="E34" s="213"/>
      <c r="F34" s="213"/>
      <c r="G34" s="213"/>
      <c r="H34" s="213"/>
    </row>
    <row r="35" spans="1:8" s="214" customFormat="1" ht="13.5" thickBot="1">
      <c r="A35" s="857" t="s">
        <v>20</v>
      </c>
      <c r="B35" s="858"/>
      <c r="C35" s="748"/>
      <c r="D35" s="213"/>
      <c r="E35" s="213"/>
      <c r="F35" s="213"/>
      <c r="G35" s="213"/>
      <c r="H35" s="213"/>
    </row>
    <row r="36" spans="1:8" s="214" customFormat="1">
      <c r="A36" s="493"/>
      <c r="B36" s="494"/>
      <c r="C36" s="748"/>
      <c r="D36" s="213"/>
      <c r="E36" s="213"/>
      <c r="F36" s="213"/>
      <c r="G36" s="213"/>
      <c r="H36" s="213"/>
    </row>
    <row r="37" spans="1:8" s="214" customFormat="1">
      <c r="A37" s="495"/>
      <c r="B37" s="496"/>
      <c r="C37" s="748"/>
      <c r="D37" s="213"/>
      <c r="E37" s="213"/>
      <c r="F37" s="213"/>
      <c r="G37" s="213"/>
      <c r="H37" s="213"/>
    </row>
    <row r="38" spans="1:8" s="214" customFormat="1">
      <c r="A38" s="495"/>
      <c r="B38" s="496"/>
      <c r="C38" s="748"/>
      <c r="D38" s="213"/>
      <c r="E38" s="213"/>
      <c r="F38" s="213"/>
      <c r="G38" s="213"/>
      <c r="H38" s="213"/>
    </row>
    <row r="39" spans="1:8" s="214" customFormat="1">
      <c r="A39" s="495"/>
      <c r="B39" s="496"/>
      <c r="C39" s="748"/>
      <c r="D39" s="213"/>
      <c r="E39" s="213"/>
      <c r="F39" s="213"/>
      <c r="G39" s="213"/>
      <c r="H39" s="213"/>
    </row>
    <row r="40" spans="1:8" s="214" customFormat="1" ht="13.5" thickBot="1">
      <c r="A40" s="497"/>
      <c r="B40" s="498"/>
      <c r="C40" s="748"/>
      <c r="D40" s="213"/>
      <c r="E40" s="213"/>
      <c r="F40" s="213"/>
      <c r="G40" s="213"/>
      <c r="H40" s="213"/>
    </row>
    <row r="41" spans="1:8" s="214" customFormat="1">
      <c r="A41" s="495"/>
      <c r="B41" s="496"/>
      <c r="C41" s="748"/>
      <c r="D41" s="213"/>
      <c r="E41" s="213"/>
      <c r="F41" s="213"/>
      <c r="G41" s="213"/>
      <c r="H41" s="213"/>
    </row>
    <row r="42" spans="1:8" s="214" customFormat="1">
      <c r="A42" s="495"/>
      <c r="B42" s="496"/>
      <c r="C42" s="748"/>
      <c r="D42" s="213"/>
      <c r="E42" s="213"/>
      <c r="F42" s="213"/>
      <c r="G42" s="213"/>
      <c r="H42" s="213"/>
    </row>
    <row r="43" spans="1:8" s="214" customFormat="1" ht="13.5" thickBot="1">
      <c r="A43" s="497"/>
      <c r="B43" s="498"/>
      <c r="C43" s="748"/>
      <c r="D43" s="213"/>
      <c r="E43" s="213"/>
      <c r="F43" s="213"/>
      <c r="G43" s="213"/>
      <c r="H43" s="213"/>
    </row>
    <row r="44" spans="1:8" s="214" customFormat="1">
      <c r="A44" s="743"/>
      <c r="B44" s="743"/>
      <c r="C44" s="748"/>
      <c r="D44" s="213"/>
      <c r="E44" s="213"/>
      <c r="F44" s="213"/>
      <c r="G44" s="213"/>
      <c r="H44" s="213"/>
    </row>
    <row r="45" spans="1:8" s="214" customFormat="1">
      <c r="A45" s="206"/>
      <c r="B45" s="206"/>
      <c r="D45" s="213"/>
      <c r="E45" s="213"/>
      <c r="F45" s="213"/>
      <c r="G45" s="213"/>
      <c r="H45" s="213"/>
    </row>
  </sheetData>
  <sheetProtection password="C7E0" sheet="1" objects="1" scenarios="1"/>
  <mergeCells count="9">
    <mergeCell ref="A1:B1"/>
    <mergeCell ref="A35:B35"/>
    <mergeCell ref="A36:B43"/>
    <mergeCell ref="A2:B2"/>
    <mergeCell ref="A13:B13"/>
    <mergeCell ref="A14:B14"/>
    <mergeCell ref="A15:B15"/>
    <mergeCell ref="A16:B23"/>
    <mergeCell ref="A24:B24"/>
  </mergeCells>
  <printOptions horizontalCentered="1" verticalCentered="1"/>
  <pageMargins left="0.74" right="0.54" top="0.71" bottom="0.68" header="0.51181102362204722" footer="0.51181102362204722"/>
  <pageSetup paperSize="9" scale="86" orientation="landscape" horizontalDpi="4294967293" r:id="rId1"/>
  <headerFooter alignWithMargins="0">
    <oddFooter>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900FF"/>
    <pageSetUpPr fitToPage="1"/>
  </sheetPr>
  <dimension ref="A1:Z36"/>
  <sheetViews>
    <sheetView zoomScaleNormal="100" workbookViewId="0">
      <selection activeCell="C52" sqref="C52"/>
    </sheetView>
  </sheetViews>
  <sheetFormatPr baseColWidth="10" defaultRowHeight="12.75"/>
  <cols>
    <col min="1" max="1" width="5.7109375" style="287" customWidth="1"/>
    <col min="2" max="2" width="56.28515625" style="218" customWidth="1"/>
    <col min="3" max="3" width="98.85546875" style="235" customWidth="1"/>
    <col min="4" max="4" width="5" style="289" bestFit="1" customWidth="1"/>
    <col min="5" max="8" width="3.7109375" style="290" customWidth="1"/>
    <col min="9" max="9" width="4" style="291" customWidth="1"/>
    <col min="10" max="10" width="21.140625" style="292" customWidth="1"/>
    <col min="11" max="11" width="2.140625" style="292" customWidth="1"/>
    <col min="12" max="12" width="6.7109375" style="293" customWidth="1"/>
    <col min="13" max="13" width="7.42578125" style="373" customWidth="1"/>
    <col min="14" max="14" width="8.28515625" style="374" customWidth="1"/>
    <col min="15" max="15" width="8.28515625" style="375" customWidth="1"/>
    <col min="16" max="17" width="8.28515625" style="376" customWidth="1"/>
    <col min="18" max="18" width="8.28515625" style="377" customWidth="1"/>
    <col min="19" max="19" width="8.28515625" style="378" customWidth="1"/>
    <col min="20" max="21" width="8.28515625" style="228" customWidth="1"/>
    <col min="22" max="26" width="11.42578125" style="228"/>
    <col min="27" max="256" width="11.42578125" style="235"/>
    <col min="257" max="257" width="5.7109375" style="235" customWidth="1"/>
    <col min="258" max="258" width="56.28515625" style="235" customWidth="1"/>
    <col min="259" max="259" width="98.85546875" style="235" customWidth="1"/>
    <col min="260" max="260" width="5" style="235" bestFit="1" customWidth="1"/>
    <col min="261" max="264" width="3.7109375" style="235" customWidth="1"/>
    <col min="265" max="265" width="4" style="235" customWidth="1"/>
    <col min="266" max="266" width="21.140625" style="235" customWidth="1"/>
    <col min="267" max="267" width="2.140625" style="235" customWidth="1"/>
    <col min="268" max="268" width="6.7109375" style="235" customWidth="1"/>
    <col min="269" max="273" width="11" style="235" customWidth="1"/>
    <col min="274" max="274" width="6.42578125" style="235" customWidth="1"/>
    <col min="275" max="275" width="11.42578125" style="235"/>
    <col min="276" max="276" width="34.42578125" style="235" customWidth="1"/>
    <col min="277" max="512" width="11.42578125" style="235"/>
    <col min="513" max="513" width="5.7109375" style="235" customWidth="1"/>
    <col min="514" max="514" width="56.28515625" style="235" customWidth="1"/>
    <col min="515" max="515" width="98.85546875" style="235" customWidth="1"/>
    <col min="516" max="516" width="5" style="235" bestFit="1" customWidth="1"/>
    <col min="517" max="520" width="3.7109375" style="235" customWidth="1"/>
    <col min="521" max="521" width="4" style="235" customWidth="1"/>
    <col min="522" max="522" width="21.140625" style="235" customWidth="1"/>
    <col min="523" max="523" width="2.140625" style="235" customWidth="1"/>
    <col min="524" max="524" width="6.7109375" style="235" customWidth="1"/>
    <col min="525" max="529" width="11" style="235" customWidth="1"/>
    <col min="530" max="530" width="6.42578125" style="235" customWidth="1"/>
    <col min="531" max="531" width="11.42578125" style="235"/>
    <col min="532" max="532" width="34.42578125" style="235" customWidth="1"/>
    <col min="533" max="768" width="11.42578125" style="235"/>
    <col min="769" max="769" width="5.7109375" style="235" customWidth="1"/>
    <col min="770" max="770" width="56.28515625" style="235" customWidth="1"/>
    <col min="771" max="771" width="98.85546875" style="235" customWidth="1"/>
    <col min="772" max="772" width="5" style="235" bestFit="1" customWidth="1"/>
    <col min="773" max="776" width="3.7109375" style="235" customWidth="1"/>
    <col min="777" max="777" width="4" style="235" customWidth="1"/>
    <col min="778" max="778" width="21.140625" style="235" customWidth="1"/>
    <col min="779" max="779" width="2.140625" style="235" customWidth="1"/>
    <col min="780" max="780" width="6.7109375" style="235" customWidth="1"/>
    <col min="781" max="785" width="11" style="235" customWidth="1"/>
    <col min="786" max="786" width="6.42578125" style="235" customWidth="1"/>
    <col min="787" max="787" width="11.42578125" style="235"/>
    <col min="788" max="788" width="34.42578125" style="235" customWidth="1"/>
    <col min="789" max="1024" width="11.42578125" style="235"/>
    <col min="1025" max="1025" width="5.7109375" style="235" customWidth="1"/>
    <col min="1026" max="1026" width="56.28515625" style="235" customWidth="1"/>
    <col min="1027" max="1027" width="98.85546875" style="235" customWidth="1"/>
    <col min="1028" max="1028" width="5" style="235" bestFit="1" customWidth="1"/>
    <col min="1029" max="1032" width="3.7109375" style="235" customWidth="1"/>
    <col min="1033" max="1033" width="4" style="235" customWidth="1"/>
    <col min="1034" max="1034" width="21.140625" style="235" customWidth="1"/>
    <col min="1035" max="1035" width="2.140625" style="235" customWidth="1"/>
    <col min="1036" max="1036" width="6.7109375" style="235" customWidth="1"/>
    <col min="1037" max="1041" width="11" style="235" customWidth="1"/>
    <col min="1042" max="1042" width="6.42578125" style="235" customWidth="1"/>
    <col min="1043" max="1043" width="11.42578125" style="235"/>
    <col min="1044" max="1044" width="34.42578125" style="235" customWidth="1"/>
    <col min="1045" max="1280" width="11.42578125" style="235"/>
    <col min="1281" max="1281" width="5.7109375" style="235" customWidth="1"/>
    <col min="1282" max="1282" width="56.28515625" style="235" customWidth="1"/>
    <col min="1283" max="1283" width="98.85546875" style="235" customWidth="1"/>
    <col min="1284" max="1284" width="5" style="235" bestFit="1" customWidth="1"/>
    <col min="1285" max="1288" width="3.7109375" style="235" customWidth="1"/>
    <col min="1289" max="1289" width="4" style="235" customWidth="1"/>
    <col min="1290" max="1290" width="21.140625" style="235" customWidth="1"/>
    <col min="1291" max="1291" width="2.140625" style="235" customWidth="1"/>
    <col min="1292" max="1292" width="6.7109375" style="235" customWidth="1"/>
    <col min="1293" max="1297" width="11" style="235" customWidth="1"/>
    <col min="1298" max="1298" width="6.42578125" style="235" customWidth="1"/>
    <col min="1299" max="1299" width="11.42578125" style="235"/>
    <col min="1300" max="1300" width="34.42578125" style="235" customWidth="1"/>
    <col min="1301" max="1536" width="11.42578125" style="235"/>
    <col min="1537" max="1537" width="5.7109375" style="235" customWidth="1"/>
    <col min="1538" max="1538" width="56.28515625" style="235" customWidth="1"/>
    <col min="1539" max="1539" width="98.85546875" style="235" customWidth="1"/>
    <col min="1540" max="1540" width="5" style="235" bestFit="1" customWidth="1"/>
    <col min="1541" max="1544" width="3.7109375" style="235" customWidth="1"/>
    <col min="1545" max="1545" width="4" style="235" customWidth="1"/>
    <col min="1546" max="1546" width="21.140625" style="235" customWidth="1"/>
    <col min="1547" max="1547" width="2.140625" style="235" customWidth="1"/>
    <col min="1548" max="1548" width="6.7109375" style="235" customWidth="1"/>
    <col min="1549" max="1553" width="11" style="235" customWidth="1"/>
    <col min="1554" max="1554" width="6.42578125" style="235" customWidth="1"/>
    <col min="1555" max="1555" width="11.42578125" style="235"/>
    <col min="1556" max="1556" width="34.42578125" style="235" customWidth="1"/>
    <col min="1557" max="1792" width="11.42578125" style="235"/>
    <col min="1793" max="1793" width="5.7109375" style="235" customWidth="1"/>
    <col min="1794" max="1794" width="56.28515625" style="235" customWidth="1"/>
    <col min="1795" max="1795" width="98.85546875" style="235" customWidth="1"/>
    <col min="1796" max="1796" width="5" style="235" bestFit="1" customWidth="1"/>
    <col min="1797" max="1800" width="3.7109375" style="235" customWidth="1"/>
    <col min="1801" max="1801" width="4" style="235" customWidth="1"/>
    <col min="1802" max="1802" width="21.140625" style="235" customWidth="1"/>
    <col min="1803" max="1803" width="2.140625" style="235" customWidth="1"/>
    <col min="1804" max="1804" width="6.7109375" style="235" customWidth="1"/>
    <col min="1805" max="1809" width="11" style="235" customWidth="1"/>
    <col min="1810" max="1810" width="6.42578125" style="235" customWidth="1"/>
    <col min="1811" max="1811" width="11.42578125" style="235"/>
    <col min="1812" max="1812" width="34.42578125" style="235" customWidth="1"/>
    <col min="1813" max="2048" width="11.42578125" style="235"/>
    <col min="2049" max="2049" width="5.7109375" style="235" customWidth="1"/>
    <col min="2050" max="2050" width="56.28515625" style="235" customWidth="1"/>
    <col min="2051" max="2051" width="98.85546875" style="235" customWidth="1"/>
    <col min="2052" max="2052" width="5" style="235" bestFit="1" customWidth="1"/>
    <col min="2053" max="2056" width="3.7109375" style="235" customWidth="1"/>
    <col min="2057" max="2057" width="4" style="235" customWidth="1"/>
    <col min="2058" max="2058" width="21.140625" style="235" customWidth="1"/>
    <col min="2059" max="2059" width="2.140625" style="235" customWidth="1"/>
    <col min="2060" max="2060" width="6.7109375" style="235" customWidth="1"/>
    <col min="2061" max="2065" width="11" style="235" customWidth="1"/>
    <col min="2066" max="2066" width="6.42578125" style="235" customWidth="1"/>
    <col min="2067" max="2067" width="11.42578125" style="235"/>
    <col min="2068" max="2068" width="34.42578125" style="235" customWidth="1"/>
    <col min="2069" max="2304" width="11.42578125" style="235"/>
    <col min="2305" max="2305" width="5.7109375" style="235" customWidth="1"/>
    <col min="2306" max="2306" width="56.28515625" style="235" customWidth="1"/>
    <col min="2307" max="2307" width="98.85546875" style="235" customWidth="1"/>
    <col min="2308" max="2308" width="5" style="235" bestFit="1" customWidth="1"/>
    <col min="2309" max="2312" width="3.7109375" style="235" customWidth="1"/>
    <col min="2313" max="2313" width="4" style="235" customWidth="1"/>
    <col min="2314" max="2314" width="21.140625" style="235" customWidth="1"/>
    <col min="2315" max="2315" width="2.140625" style="235" customWidth="1"/>
    <col min="2316" max="2316" width="6.7109375" style="235" customWidth="1"/>
    <col min="2317" max="2321" width="11" style="235" customWidth="1"/>
    <col min="2322" max="2322" width="6.42578125" style="235" customWidth="1"/>
    <col min="2323" max="2323" width="11.42578125" style="235"/>
    <col min="2324" max="2324" width="34.42578125" style="235" customWidth="1"/>
    <col min="2325" max="2560" width="11.42578125" style="235"/>
    <col min="2561" max="2561" width="5.7109375" style="235" customWidth="1"/>
    <col min="2562" max="2562" width="56.28515625" style="235" customWidth="1"/>
    <col min="2563" max="2563" width="98.85546875" style="235" customWidth="1"/>
    <col min="2564" max="2564" width="5" style="235" bestFit="1" customWidth="1"/>
    <col min="2565" max="2568" width="3.7109375" style="235" customWidth="1"/>
    <col min="2569" max="2569" width="4" style="235" customWidth="1"/>
    <col min="2570" max="2570" width="21.140625" style="235" customWidth="1"/>
    <col min="2571" max="2571" width="2.140625" style="235" customWidth="1"/>
    <col min="2572" max="2572" width="6.7109375" style="235" customWidth="1"/>
    <col min="2573" max="2577" width="11" style="235" customWidth="1"/>
    <col min="2578" max="2578" width="6.42578125" style="235" customWidth="1"/>
    <col min="2579" max="2579" width="11.42578125" style="235"/>
    <col min="2580" max="2580" width="34.42578125" style="235" customWidth="1"/>
    <col min="2581" max="2816" width="11.42578125" style="235"/>
    <col min="2817" max="2817" width="5.7109375" style="235" customWidth="1"/>
    <col min="2818" max="2818" width="56.28515625" style="235" customWidth="1"/>
    <col min="2819" max="2819" width="98.85546875" style="235" customWidth="1"/>
    <col min="2820" max="2820" width="5" style="235" bestFit="1" customWidth="1"/>
    <col min="2821" max="2824" width="3.7109375" style="235" customWidth="1"/>
    <col min="2825" max="2825" width="4" style="235" customWidth="1"/>
    <col min="2826" max="2826" width="21.140625" style="235" customWidth="1"/>
    <col min="2827" max="2827" width="2.140625" style="235" customWidth="1"/>
    <col min="2828" max="2828" width="6.7109375" style="235" customWidth="1"/>
    <col min="2829" max="2833" width="11" style="235" customWidth="1"/>
    <col min="2834" max="2834" width="6.42578125" style="235" customWidth="1"/>
    <col min="2835" max="2835" width="11.42578125" style="235"/>
    <col min="2836" max="2836" width="34.42578125" style="235" customWidth="1"/>
    <col min="2837" max="3072" width="11.42578125" style="235"/>
    <col min="3073" max="3073" width="5.7109375" style="235" customWidth="1"/>
    <col min="3074" max="3074" width="56.28515625" style="235" customWidth="1"/>
    <col min="3075" max="3075" width="98.85546875" style="235" customWidth="1"/>
    <col min="3076" max="3076" width="5" style="235" bestFit="1" customWidth="1"/>
    <col min="3077" max="3080" width="3.7109375" style="235" customWidth="1"/>
    <col min="3081" max="3081" width="4" style="235" customWidth="1"/>
    <col min="3082" max="3082" width="21.140625" style="235" customWidth="1"/>
    <col min="3083" max="3083" width="2.140625" style="235" customWidth="1"/>
    <col min="3084" max="3084" width="6.7109375" style="235" customWidth="1"/>
    <col min="3085" max="3089" width="11" style="235" customWidth="1"/>
    <col min="3090" max="3090" width="6.42578125" style="235" customWidth="1"/>
    <col min="3091" max="3091" width="11.42578125" style="235"/>
    <col min="3092" max="3092" width="34.42578125" style="235" customWidth="1"/>
    <col min="3093" max="3328" width="11.42578125" style="235"/>
    <col min="3329" max="3329" width="5.7109375" style="235" customWidth="1"/>
    <col min="3330" max="3330" width="56.28515625" style="235" customWidth="1"/>
    <col min="3331" max="3331" width="98.85546875" style="235" customWidth="1"/>
    <col min="3332" max="3332" width="5" style="235" bestFit="1" customWidth="1"/>
    <col min="3333" max="3336" width="3.7109375" style="235" customWidth="1"/>
    <col min="3337" max="3337" width="4" style="235" customWidth="1"/>
    <col min="3338" max="3338" width="21.140625" style="235" customWidth="1"/>
    <col min="3339" max="3339" width="2.140625" style="235" customWidth="1"/>
    <col min="3340" max="3340" width="6.7109375" style="235" customWidth="1"/>
    <col min="3341" max="3345" width="11" style="235" customWidth="1"/>
    <col min="3346" max="3346" width="6.42578125" style="235" customWidth="1"/>
    <col min="3347" max="3347" width="11.42578125" style="235"/>
    <col min="3348" max="3348" width="34.42578125" style="235" customWidth="1"/>
    <col min="3349" max="3584" width="11.42578125" style="235"/>
    <col min="3585" max="3585" width="5.7109375" style="235" customWidth="1"/>
    <col min="3586" max="3586" width="56.28515625" style="235" customWidth="1"/>
    <col min="3587" max="3587" width="98.85546875" style="235" customWidth="1"/>
    <col min="3588" max="3588" width="5" style="235" bestFit="1" customWidth="1"/>
    <col min="3589" max="3592" width="3.7109375" style="235" customWidth="1"/>
    <col min="3593" max="3593" width="4" style="235" customWidth="1"/>
    <col min="3594" max="3594" width="21.140625" style="235" customWidth="1"/>
    <col min="3595" max="3595" width="2.140625" style="235" customWidth="1"/>
    <col min="3596" max="3596" width="6.7109375" style="235" customWidth="1"/>
    <col min="3597" max="3601" width="11" style="235" customWidth="1"/>
    <col min="3602" max="3602" width="6.42578125" style="235" customWidth="1"/>
    <col min="3603" max="3603" width="11.42578125" style="235"/>
    <col min="3604" max="3604" width="34.42578125" style="235" customWidth="1"/>
    <col min="3605" max="3840" width="11.42578125" style="235"/>
    <col min="3841" max="3841" width="5.7109375" style="235" customWidth="1"/>
    <col min="3842" max="3842" width="56.28515625" style="235" customWidth="1"/>
    <col min="3843" max="3843" width="98.85546875" style="235" customWidth="1"/>
    <col min="3844" max="3844" width="5" style="235" bestFit="1" customWidth="1"/>
    <col min="3845" max="3848" width="3.7109375" style="235" customWidth="1"/>
    <col min="3849" max="3849" width="4" style="235" customWidth="1"/>
    <col min="3850" max="3850" width="21.140625" style="235" customWidth="1"/>
    <col min="3851" max="3851" width="2.140625" style="235" customWidth="1"/>
    <col min="3852" max="3852" width="6.7109375" style="235" customWidth="1"/>
    <col min="3853" max="3857" width="11" style="235" customWidth="1"/>
    <col min="3858" max="3858" width="6.42578125" style="235" customWidth="1"/>
    <col min="3859" max="3859" width="11.42578125" style="235"/>
    <col min="3860" max="3860" width="34.42578125" style="235" customWidth="1"/>
    <col min="3861" max="4096" width="11.42578125" style="235"/>
    <col min="4097" max="4097" width="5.7109375" style="235" customWidth="1"/>
    <col min="4098" max="4098" width="56.28515625" style="235" customWidth="1"/>
    <col min="4099" max="4099" width="98.85546875" style="235" customWidth="1"/>
    <col min="4100" max="4100" width="5" style="235" bestFit="1" customWidth="1"/>
    <col min="4101" max="4104" width="3.7109375" style="235" customWidth="1"/>
    <col min="4105" max="4105" width="4" style="235" customWidth="1"/>
    <col min="4106" max="4106" width="21.140625" style="235" customWidth="1"/>
    <col min="4107" max="4107" width="2.140625" style="235" customWidth="1"/>
    <col min="4108" max="4108" width="6.7109375" style="235" customWidth="1"/>
    <col min="4109" max="4113" width="11" style="235" customWidth="1"/>
    <col min="4114" max="4114" width="6.42578125" style="235" customWidth="1"/>
    <col min="4115" max="4115" width="11.42578125" style="235"/>
    <col min="4116" max="4116" width="34.42578125" style="235" customWidth="1"/>
    <col min="4117" max="4352" width="11.42578125" style="235"/>
    <col min="4353" max="4353" width="5.7109375" style="235" customWidth="1"/>
    <col min="4354" max="4354" width="56.28515625" style="235" customWidth="1"/>
    <col min="4355" max="4355" width="98.85546875" style="235" customWidth="1"/>
    <col min="4356" max="4356" width="5" style="235" bestFit="1" customWidth="1"/>
    <col min="4357" max="4360" width="3.7109375" style="235" customWidth="1"/>
    <col min="4361" max="4361" width="4" style="235" customWidth="1"/>
    <col min="4362" max="4362" width="21.140625" style="235" customWidth="1"/>
    <col min="4363" max="4363" width="2.140625" style="235" customWidth="1"/>
    <col min="4364" max="4364" width="6.7109375" style="235" customWidth="1"/>
    <col min="4365" max="4369" width="11" style="235" customWidth="1"/>
    <col min="4370" max="4370" width="6.42578125" style="235" customWidth="1"/>
    <col min="4371" max="4371" width="11.42578125" style="235"/>
    <col min="4372" max="4372" width="34.42578125" style="235" customWidth="1"/>
    <col min="4373" max="4608" width="11.42578125" style="235"/>
    <col min="4609" max="4609" width="5.7109375" style="235" customWidth="1"/>
    <col min="4610" max="4610" width="56.28515625" style="235" customWidth="1"/>
    <col min="4611" max="4611" width="98.85546875" style="235" customWidth="1"/>
    <col min="4612" max="4612" width="5" style="235" bestFit="1" customWidth="1"/>
    <col min="4613" max="4616" width="3.7109375" style="235" customWidth="1"/>
    <col min="4617" max="4617" width="4" style="235" customWidth="1"/>
    <col min="4618" max="4618" width="21.140625" style="235" customWidth="1"/>
    <col min="4619" max="4619" width="2.140625" style="235" customWidth="1"/>
    <col min="4620" max="4620" width="6.7109375" style="235" customWidth="1"/>
    <col min="4621" max="4625" width="11" style="235" customWidth="1"/>
    <col min="4626" max="4626" width="6.42578125" style="235" customWidth="1"/>
    <col min="4627" max="4627" width="11.42578125" style="235"/>
    <col min="4628" max="4628" width="34.42578125" style="235" customWidth="1"/>
    <col min="4629" max="4864" width="11.42578125" style="235"/>
    <col min="4865" max="4865" width="5.7109375" style="235" customWidth="1"/>
    <col min="4866" max="4866" width="56.28515625" style="235" customWidth="1"/>
    <col min="4867" max="4867" width="98.85546875" style="235" customWidth="1"/>
    <col min="4868" max="4868" width="5" style="235" bestFit="1" customWidth="1"/>
    <col min="4869" max="4872" width="3.7109375" style="235" customWidth="1"/>
    <col min="4873" max="4873" width="4" style="235" customWidth="1"/>
    <col min="4874" max="4874" width="21.140625" style="235" customWidth="1"/>
    <col min="4875" max="4875" width="2.140625" style="235" customWidth="1"/>
    <col min="4876" max="4876" width="6.7109375" style="235" customWidth="1"/>
    <col min="4877" max="4881" width="11" style="235" customWidth="1"/>
    <col min="4882" max="4882" width="6.42578125" style="235" customWidth="1"/>
    <col min="4883" max="4883" width="11.42578125" style="235"/>
    <col min="4884" max="4884" width="34.42578125" style="235" customWidth="1"/>
    <col min="4885" max="5120" width="11.42578125" style="235"/>
    <col min="5121" max="5121" width="5.7109375" style="235" customWidth="1"/>
    <col min="5122" max="5122" width="56.28515625" style="235" customWidth="1"/>
    <col min="5123" max="5123" width="98.85546875" style="235" customWidth="1"/>
    <col min="5124" max="5124" width="5" style="235" bestFit="1" customWidth="1"/>
    <col min="5125" max="5128" width="3.7109375" style="235" customWidth="1"/>
    <col min="5129" max="5129" width="4" style="235" customWidth="1"/>
    <col min="5130" max="5130" width="21.140625" style="235" customWidth="1"/>
    <col min="5131" max="5131" width="2.140625" style="235" customWidth="1"/>
    <col min="5132" max="5132" width="6.7109375" style="235" customWidth="1"/>
    <col min="5133" max="5137" width="11" style="235" customWidth="1"/>
    <col min="5138" max="5138" width="6.42578125" style="235" customWidth="1"/>
    <col min="5139" max="5139" width="11.42578125" style="235"/>
    <col min="5140" max="5140" width="34.42578125" style="235" customWidth="1"/>
    <col min="5141" max="5376" width="11.42578125" style="235"/>
    <col min="5377" max="5377" width="5.7109375" style="235" customWidth="1"/>
    <col min="5378" max="5378" width="56.28515625" style="235" customWidth="1"/>
    <col min="5379" max="5379" width="98.85546875" style="235" customWidth="1"/>
    <col min="5380" max="5380" width="5" style="235" bestFit="1" customWidth="1"/>
    <col min="5381" max="5384" width="3.7109375" style="235" customWidth="1"/>
    <col min="5385" max="5385" width="4" style="235" customWidth="1"/>
    <col min="5386" max="5386" width="21.140625" style="235" customWidth="1"/>
    <col min="5387" max="5387" width="2.140625" style="235" customWidth="1"/>
    <col min="5388" max="5388" width="6.7109375" style="235" customWidth="1"/>
    <col min="5389" max="5393" width="11" style="235" customWidth="1"/>
    <col min="5394" max="5394" width="6.42578125" style="235" customWidth="1"/>
    <col min="5395" max="5395" width="11.42578125" style="235"/>
    <col min="5396" max="5396" width="34.42578125" style="235" customWidth="1"/>
    <col min="5397" max="5632" width="11.42578125" style="235"/>
    <col min="5633" max="5633" width="5.7109375" style="235" customWidth="1"/>
    <col min="5634" max="5634" width="56.28515625" style="235" customWidth="1"/>
    <col min="5635" max="5635" width="98.85546875" style="235" customWidth="1"/>
    <col min="5636" max="5636" width="5" style="235" bestFit="1" customWidth="1"/>
    <col min="5637" max="5640" width="3.7109375" style="235" customWidth="1"/>
    <col min="5641" max="5641" width="4" style="235" customWidth="1"/>
    <col min="5642" max="5642" width="21.140625" style="235" customWidth="1"/>
    <col min="5643" max="5643" width="2.140625" style="235" customWidth="1"/>
    <col min="5644" max="5644" width="6.7109375" style="235" customWidth="1"/>
    <col min="5645" max="5649" width="11" style="235" customWidth="1"/>
    <col min="5650" max="5650" width="6.42578125" style="235" customWidth="1"/>
    <col min="5651" max="5651" width="11.42578125" style="235"/>
    <col min="5652" max="5652" width="34.42578125" style="235" customWidth="1"/>
    <col min="5653" max="5888" width="11.42578125" style="235"/>
    <col min="5889" max="5889" width="5.7109375" style="235" customWidth="1"/>
    <col min="5890" max="5890" width="56.28515625" style="235" customWidth="1"/>
    <col min="5891" max="5891" width="98.85546875" style="235" customWidth="1"/>
    <col min="5892" max="5892" width="5" style="235" bestFit="1" customWidth="1"/>
    <col min="5893" max="5896" width="3.7109375" style="235" customWidth="1"/>
    <col min="5897" max="5897" width="4" style="235" customWidth="1"/>
    <col min="5898" max="5898" width="21.140625" style="235" customWidth="1"/>
    <col min="5899" max="5899" width="2.140625" style="235" customWidth="1"/>
    <col min="5900" max="5900" width="6.7109375" style="235" customWidth="1"/>
    <col min="5901" max="5905" width="11" style="235" customWidth="1"/>
    <col min="5906" max="5906" width="6.42578125" style="235" customWidth="1"/>
    <col min="5907" max="5907" width="11.42578125" style="235"/>
    <col min="5908" max="5908" width="34.42578125" style="235" customWidth="1"/>
    <col min="5909" max="6144" width="11.42578125" style="235"/>
    <col min="6145" max="6145" width="5.7109375" style="235" customWidth="1"/>
    <col min="6146" max="6146" width="56.28515625" style="235" customWidth="1"/>
    <col min="6147" max="6147" width="98.85546875" style="235" customWidth="1"/>
    <col min="6148" max="6148" width="5" style="235" bestFit="1" customWidth="1"/>
    <col min="6149" max="6152" width="3.7109375" style="235" customWidth="1"/>
    <col min="6153" max="6153" width="4" style="235" customWidth="1"/>
    <col min="6154" max="6154" width="21.140625" style="235" customWidth="1"/>
    <col min="6155" max="6155" width="2.140625" style="235" customWidth="1"/>
    <col min="6156" max="6156" width="6.7109375" style="235" customWidth="1"/>
    <col min="6157" max="6161" width="11" style="235" customWidth="1"/>
    <col min="6162" max="6162" width="6.42578125" style="235" customWidth="1"/>
    <col min="6163" max="6163" width="11.42578125" style="235"/>
    <col min="6164" max="6164" width="34.42578125" style="235" customWidth="1"/>
    <col min="6165" max="6400" width="11.42578125" style="235"/>
    <col min="6401" max="6401" width="5.7109375" style="235" customWidth="1"/>
    <col min="6402" max="6402" width="56.28515625" style="235" customWidth="1"/>
    <col min="6403" max="6403" width="98.85546875" style="235" customWidth="1"/>
    <col min="6404" max="6404" width="5" style="235" bestFit="1" customWidth="1"/>
    <col min="6405" max="6408" width="3.7109375" style="235" customWidth="1"/>
    <col min="6409" max="6409" width="4" style="235" customWidth="1"/>
    <col min="6410" max="6410" width="21.140625" style="235" customWidth="1"/>
    <col min="6411" max="6411" width="2.140625" style="235" customWidth="1"/>
    <col min="6412" max="6412" width="6.7109375" style="235" customWidth="1"/>
    <col min="6413" max="6417" width="11" style="235" customWidth="1"/>
    <col min="6418" max="6418" width="6.42578125" style="235" customWidth="1"/>
    <col min="6419" max="6419" width="11.42578125" style="235"/>
    <col min="6420" max="6420" width="34.42578125" style="235" customWidth="1"/>
    <col min="6421" max="6656" width="11.42578125" style="235"/>
    <col min="6657" max="6657" width="5.7109375" style="235" customWidth="1"/>
    <col min="6658" max="6658" width="56.28515625" style="235" customWidth="1"/>
    <col min="6659" max="6659" width="98.85546875" style="235" customWidth="1"/>
    <col min="6660" max="6660" width="5" style="235" bestFit="1" customWidth="1"/>
    <col min="6661" max="6664" width="3.7109375" style="235" customWidth="1"/>
    <col min="6665" max="6665" width="4" style="235" customWidth="1"/>
    <col min="6666" max="6666" width="21.140625" style="235" customWidth="1"/>
    <col min="6667" max="6667" width="2.140625" style="235" customWidth="1"/>
    <col min="6668" max="6668" width="6.7109375" style="235" customWidth="1"/>
    <col min="6669" max="6673" width="11" style="235" customWidth="1"/>
    <col min="6674" max="6674" width="6.42578125" style="235" customWidth="1"/>
    <col min="6675" max="6675" width="11.42578125" style="235"/>
    <col min="6676" max="6676" width="34.42578125" style="235" customWidth="1"/>
    <col min="6677" max="6912" width="11.42578125" style="235"/>
    <col min="6913" max="6913" width="5.7109375" style="235" customWidth="1"/>
    <col min="6914" max="6914" width="56.28515625" style="235" customWidth="1"/>
    <col min="6915" max="6915" width="98.85546875" style="235" customWidth="1"/>
    <col min="6916" max="6916" width="5" style="235" bestFit="1" customWidth="1"/>
    <col min="6917" max="6920" width="3.7109375" style="235" customWidth="1"/>
    <col min="6921" max="6921" width="4" style="235" customWidth="1"/>
    <col min="6922" max="6922" width="21.140625" style="235" customWidth="1"/>
    <col min="6923" max="6923" width="2.140625" style="235" customWidth="1"/>
    <col min="6924" max="6924" width="6.7109375" style="235" customWidth="1"/>
    <col min="6925" max="6929" width="11" style="235" customWidth="1"/>
    <col min="6930" max="6930" width="6.42578125" style="235" customWidth="1"/>
    <col min="6931" max="6931" width="11.42578125" style="235"/>
    <col min="6932" max="6932" width="34.42578125" style="235" customWidth="1"/>
    <col min="6933" max="7168" width="11.42578125" style="235"/>
    <col min="7169" max="7169" width="5.7109375" style="235" customWidth="1"/>
    <col min="7170" max="7170" width="56.28515625" style="235" customWidth="1"/>
    <col min="7171" max="7171" width="98.85546875" style="235" customWidth="1"/>
    <col min="7172" max="7172" width="5" style="235" bestFit="1" customWidth="1"/>
    <col min="7173" max="7176" width="3.7109375" style="235" customWidth="1"/>
    <col min="7177" max="7177" width="4" style="235" customWidth="1"/>
    <col min="7178" max="7178" width="21.140625" style="235" customWidth="1"/>
    <col min="7179" max="7179" width="2.140625" style="235" customWidth="1"/>
    <col min="7180" max="7180" width="6.7109375" style="235" customWidth="1"/>
    <col min="7181" max="7185" width="11" style="235" customWidth="1"/>
    <col min="7186" max="7186" width="6.42578125" style="235" customWidth="1"/>
    <col min="7187" max="7187" width="11.42578125" style="235"/>
    <col min="7188" max="7188" width="34.42578125" style="235" customWidth="1"/>
    <col min="7189" max="7424" width="11.42578125" style="235"/>
    <col min="7425" max="7425" width="5.7109375" style="235" customWidth="1"/>
    <col min="7426" max="7426" width="56.28515625" style="235" customWidth="1"/>
    <col min="7427" max="7427" width="98.85546875" style="235" customWidth="1"/>
    <col min="7428" max="7428" width="5" style="235" bestFit="1" customWidth="1"/>
    <col min="7429" max="7432" width="3.7109375" style="235" customWidth="1"/>
    <col min="7433" max="7433" width="4" style="235" customWidth="1"/>
    <col min="7434" max="7434" width="21.140625" style="235" customWidth="1"/>
    <col min="7435" max="7435" width="2.140625" style="235" customWidth="1"/>
    <col min="7436" max="7436" width="6.7109375" style="235" customWidth="1"/>
    <col min="7437" max="7441" width="11" style="235" customWidth="1"/>
    <col min="7442" max="7442" width="6.42578125" style="235" customWidth="1"/>
    <col min="7443" max="7443" width="11.42578125" style="235"/>
    <col min="7444" max="7444" width="34.42578125" style="235" customWidth="1"/>
    <col min="7445" max="7680" width="11.42578125" style="235"/>
    <col min="7681" max="7681" width="5.7109375" style="235" customWidth="1"/>
    <col min="7682" max="7682" width="56.28515625" style="235" customWidth="1"/>
    <col min="7683" max="7683" width="98.85546875" style="235" customWidth="1"/>
    <col min="7684" max="7684" width="5" style="235" bestFit="1" customWidth="1"/>
    <col min="7685" max="7688" width="3.7109375" style="235" customWidth="1"/>
    <col min="7689" max="7689" width="4" style="235" customWidth="1"/>
    <col min="7690" max="7690" width="21.140625" style="235" customWidth="1"/>
    <col min="7691" max="7691" width="2.140625" style="235" customWidth="1"/>
    <col min="7692" max="7692" width="6.7109375" style="235" customWidth="1"/>
    <col min="7693" max="7697" width="11" style="235" customWidth="1"/>
    <col min="7698" max="7698" width="6.42578125" style="235" customWidth="1"/>
    <col min="7699" max="7699" width="11.42578125" style="235"/>
    <col min="7700" max="7700" width="34.42578125" style="235" customWidth="1"/>
    <col min="7701" max="7936" width="11.42578125" style="235"/>
    <col min="7937" max="7937" width="5.7109375" style="235" customWidth="1"/>
    <col min="7938" max="7938" width="56.28515625" style="235" customWidth="1"/>
    <col min="7939" max="7939" width="98.85546875" style="235" customWidth="1"/>
    <col min="7940" max="7940" width="5" style="235" bestFit="1" customWidth="1"/>
    <col min="7941" max="7944" width="3.7109375" style="235" customWidth="1"/>
    <col min="7945" max="7945" width="4" style="235" customWidth="1"/>
    <col min="7946" max="7946" width="21.140625" style="235" customWidth="1"/>
    <col min="7947" max="7947" width="2.140625" style="235" customWidth="1"/>
    <col min="7948" max="7948" width="6.7109375" style="235" customWidth="1"/>
    <col min="7949" max="7953" width="11" style="235" customWidth="1"/>
    <col min="7954" max="7954" width="6.42578125" style="235" customWidth="1"/>
    <col min="7955" max="7955" width="11.42578125" style="235"/>
    <col min="7956" max="7956" width="34.42578125" style="235" customWidth="1"/>
    <col min="7957" max="8192" width="11.42578125" style="235"/>
    <col min="8193" max="8193" width="5.7109375" style="235" customWidth="1"/>
    <col min="8194" max="8194" width="56.28515625" style="235" customWidth="1"/>
    <col min="8195" max="8195" width="98.85546875" style="235" customWidth="1"/>
    <col min="8196" max="8196" width="5" style="235" bestFit="1" customWidth="1"/>
    <col min="8197" max="8200" width="3.7109375" style="235" customWidth="1"/>
    <col min="8201" max="8201" width="4" style="235" customWidth="1"/>
    <col min="8202" max="8202" width="21.140625" style="235" customWidth="1"/>
    <col min="8203" max="8203" width="2.140625" style="235" customWidth="1"/>
    <col min="8204" max="8204" width="6.7109375" style="235" customWidth="1"/>
    <col min="8205" max="8209" width="11" style="235" customWidth="1"/>
    <col min="8210" max="8210" width="6.42578125" style="235" customWidth="1"/>
    <col min="8211" max="8211" width="11.42578125" style="235"/>
    <col min="8212" max="8212" width="34.42578125" style="235" customWidth="1"/>
    <col min="8213" max="8448" width="11.42578125" style="235"/>
    <col min="8449" max="8449" width="5.7109375" style="235" customWidth="1"/>
    <col min="8450" max="8450" width="56.28515625" style="235" customWidth="1"/>
    <col min="8451" max="8451" width="98.85546875" style="235" customWidth="1"/>
    <col min="8452" max="8452" width="5" style="235" bestFit="1" customWidth="1"/>
    <col min="8453" max="8456" width="3.7109375" style="235" customWidth="1"/>
    <col min="8457" max="8457" width="4" style="235" customWidth="1"/>
    <col min="8458" max="8458" width="21.140625" style="235" customWidth="1"/>
    <col min="8459" max="8459" width="2.140625" style="235" customWidth="1"/>
    <col min="8460" max="8460" width="6.7109375" style="235" customWidth="1"/>
    <col min="8461" max="8465" width="11" style="235" customWidth="1"/>
    <col min="8466" max="8466" width="6.42578125" style="235" customWidth="1"/>
    <col min="8467" max="8467" width="11.42578125" style="235"/>
    <col min="8468" max="8468" width="34.42578125" style="235" customWidth="1"/>
    <col min="8469" max="8704" width="11.42578125" style="235"/>
    <col min="8705" max="8705" width="5.7109375" style="235" customWidth="1"/>
    <col min="8706" max="8706" width="56.28515625" style="235" customWidth="1"/>
    <col min="8707" max="8707" width="98.85546875" style="235" customWidth="1"/>
    <col min="8708" max="8708" width="5" style="235" bestFit="1" customWidth="1"/>
    <col min="8709" max="8712" width="3.7109375" style="235" customWidth="1"/>
    <col min="8713" max="8713" width="4" style="235" customWidth="1"/>
    <col min="8714" max="8714" width="21.140625" style="235" customWidth="1"/>
    <col min="8715" max="8715" width="2.140625" style="235" customWidth="1"/>
    <col min="8716" max="8716" width="6.7109375" style="235" customWidth="1"/>
    <col min="8717" max="8721" width="11" style="235" customWidth="1"/>
    <col min="8722" max="8722" width="6.42578125" style="235" customWidth="1"/>
    <col min="8723" max="8723" width="11.42578125" style="235"/>
    <col min="8724" max="8724" width="34.42578125" style="235" customWidth="1"/>
    <col min="8725" max="8960" width="11.42578125" style="235"/>
    <col min="8961" max="8961" width="5.7109375" style="235" customWidth="1"/>
    <col min="8962" max="8962" width="56.28515625" style="235" customWidth="1"/>
    <col min="8963" max="8963" width="98.85546875" style="235" customWidth="1"/>
    <col min="8964" max="8964" width="5" style="235" bestFit="1" customWidth="1"/>
    <col min="8965" max="8968" width="3.7109375" style="235" customWidth="1"/>
    <col min="8969" max="8969" width="4" style="235" customWidth="1"/>
    <col min="8970" max="8970" width="21.140625" style="235" customWidth="1"/>
    <col min="8971" max="8971" width="2.140625" style="235" customWidth="1"/>
    <col min="8972" max="8972" width="6.7109375" style="235" customWidth="1"/>
    <col min="8973" max="8977" width="11" style="235" customWidth="1"/>
    <col min="8978" max="8978" width="6.42578125" style="235" customWidth="1"/>
    <col min="8979" max="8979" width="11.42578125" style="235"/>
    <col min="8980" max="8980" width="34.42578125" style="235" customWidth="1"/>
    <col min="8981" max="9216" width="11.42578125" style="235"/>
    <col min="9217" max="9217" width="5.7109375" style="235" customWidth="1"/>
    <col min="9218" max="9218" width="56.28515625" style="235" customWidth="1"/>
    <col min="9219" max="9219" width="98.85546875" style="235" customWidth="1"/>
    <col min="9220" max="9220" width="5" style="235" bestFit="1" customWidth="1"/>
    <col min="9221" max="9224" width="3.7109375" style="235" customWidth="1"/>
    <col min="9225" max="9225" width="4" style="235" customWidth="1"/>
    <col min="9226" max="9226" width="21.140625" style="235" customWidth="1"/>
    <col min="9227" max="9227" width="2.140625" style="235" customWidth="1"/>
    <col min="9228" max="9228" width="6.7109375" style="235" customWidth="1"/>
    <col min="9229" max="9233" width="11" style="235" customWidth="1"/>
    <col min="9234" max="9234" width="6.42578125" style="235" customWidth="1"/>
    <col min="9235" max="9235" width="11.42578125" style="235"/>
    <col min="9236" max="9236" width="34.42578125" style="235" customWidth="1"/>
    <col min="9237" max="9472" width="11.42578125" style="235"/>
    <col min="9473" max="9473" width="5.7109375" style="235" customWidth="1"/>
    <col min="9474" max="9474" width="56.28515625" style="235" customWidth="1"/>
    <col min="9475" max="9475" width="98.85546875" style="235" customWidth="1"/>
    <col min="9476" max="9476" width="5" style="235" bestFit="1" customWidth="1"/>
    <col min="9477" max="9480" width="3.7109375" style="235" customWidth="1"/>
    <col min="9481" max="9481" width="4" style="235" customWidth="1"/>
    <col min="9482" max="9482" width="21.140625" style="235" customWidth="1"/>
    <col min="9483" max="9483" width="2.140625" style="235" customWidth="1"/>
    <col min="9484" max="9484" width="6.7109375" style="235" customWidth="1"/>
    <col min="9485" max="9489" width="11" style="235" customWidth="1"/>
    <col min="9490" max="9490" width="6.42578125" style="235" customWidth="1"/>
    <col min="9491" max="9491" width="11.42578125" style="235"/>
    <col min="9492" max="9492" width="34.42578125" style="235" customWidth="1"/>
    <col min="9493" max="9728" width="11.42578125" style="235"/>
    <col min="9729" max="9729" width="5.7109375" style="235" customWidth="1"/>
    <col min="9730" max="9730" width="56.28515625" style="235" customWidth="1"/>
    <col min="9731" max="9731" width="98.85546875" style="235" customWidth="1"/>
    <col min="9732" max="9732" width="5" style="235" bestFit="1" customWidth="1"/>
    <col min="9733" max="9736" width="3.7109375" style="235" customWidth="1"/>
    <col min="9737" max="9737" width="4" style="235" customWidth="1"/>
    <col min="9738" max="9738" width="21.140625" style="235" customWidth="1"/>
    <col min="9739" max="9739" width="2.140625" style="235" customWidth="1"/>
    <col min="9740" max="9740" width="6.7109375" style="235" customWidth="1"/>
    <col min="9741" max="9745" width="11" style="235" customWidth="1"/>
    <col min="9746" max="9746" width="6.42578125" style="235" customWidth="1"/>
    <col min="9747" max="9747" width="11.42578125" style="235"/>
    <col min="9748" max="9748" width="34.42578125" style="235" customWidth="1"/>
    <col min="9749" max="9984" width="11.42578125" style="235"/>
    <col min="9985" max="9985" width="5.7109375" style="235" customWidth="1"/>
    <col min="9986" max="9986" width="56.28515625" style="235" customWidth="1"/>
    <col min="9987" max="9987" width="98.85546875" style="235" customWidth="1"/>
    <col min="9988" max="9988" width="5" style="235" bestFit="1" customWidth="1"/>
    <col min="9989" max="9992" width="3.7109375" style="235" customWidth="1"/>
    <col min="9993" max="9993" width="4" style="235" customWidth="1"/>
    <col min="9994" max="9994" width="21.140625" style="235" customWidth="1"/>
    <col min="9995" max="9995" width="2.140625" style="235" customWidth="1"/>
    <col min="9996" max="9996" width="6.7109375" style="235" customWidth="1"/>
    <col min="9997" max="10001" width="11" style="235" customWidth="1"/>
    <col min="10002" max="10002" width="6.42578125" style="235" customWidth="1"/>
    <col min="10003" max="10003" width="11.42578125" style="235"/>
    <col min="10004" max="10004" width="34.42578125" style="235" customWidth="1"/>
    <col min="10005" max="10240" width="11.42578125" style="235"/>
    <col min="10241" max="10241" width="5.7109375" style="235" customWidth="1"/>
    <col min="10242" max="10242" width="56.28515625" style="235" customWidth="1"/>
    <col min="10243" max="10243" width="98.85546875" style="235" customWidth="1"/>
    <col min="10244" max="10244" width="5" style="235" bestFit="1" customWidth="1"/>
    <col min="10245" max="10248" width="3.7109375" style="235" customWidth="1"/>
    <col min="10249" max="10249" width="4" style="235" customWidth="1"/>
    <col min="10250" max="10250" width="21.140625" style="235" customWidth="1"/>
    <col min="10251" max="10251" width="2.140625" style="235" customWidth="1"/>
    <col min="10252" max="10252" width="6.7109375" style="235" customWidth="1"/>
    <col min="10253" max="10257" width="11" style="235" customWidth="1"/>
    <col min="10258" max="10258" width="6.42578125" style="235" customWidth="1"/>
    <col min="10259" max="10259" width="11.42578125" style="235"/>
    <col min="10260" max="10260" width="34.42578125" style="235" customWidth="1"/>
    <col min="10261" max="10496" width="11.42578125" style="235"/>
    <col min="10497" max="10497" width="5.7109375" style="235" customWidth="1"/>
    <col min="10498" max="10498" width="56.28515625" style="235" customWidth="1"/>
    <col min="10499" max="10499" width="98.85546875" style="235" customWidth="1"/>
    <col min="10500" max="10500" width="5" style="235" bestFit="1" customWidth="1"/>
    <col min="10501" max="10504" width="3.7109375" style="235" customWidth="1"/>
    <col min="10505" max="10505" width="4" style="235" customWidth="1"/>
    <col min="10506" max="10506" width="21.140625" style="235" customWidth="1"/>
    <col min="10507" max="10507" width="2.140625" style="235" customWidth="1"/>
    <col min="10508" max="10508" width="6.7109375" style="235" customWidth="1"/>
    <col min="10509" max="10513" width="11" style="235" customWidth="1"/>
    <col min="10514" max="10514" width="6.42578125" style="235" customWidth="1"/>
    <col min="10515" max="10515" width="11.42578125" style="235"/>
    <col min="10516" max="10516" width="34.42578125" style="235" customWidth="1"/>
    <col min="10517" max="10752" width="11.42578125" style="235"/>
    <col min="10753" max="10753" width="5.7109375" style="235" customWidth="1"/>
    <col min="10754" max="10754" width="56.28515625" style="235" customWidth="1"/>
    <col min="10755" max="10755" width="98.85546875" style="235" customWidth="1"/>
    <col min="10756" max="10756" width="5" style="235" bestFit="1" customWidth="1"/>
    <col min="10757" max="10760" width="3.7109375" style="235" customWidth="1"/>
    <col min="10761" max="10761" width="4" style="235" customWidth="1"/>
    <col min="10762" max="10762" width="21.140625" style="235" customWidth="1"/>
    <col min="10763" max="10763" width="2.140625" style="235" customWidth="1"/>
    <col min="10764" max="10764" width="6.7109375" style="235" customWidth="1"/>
    <col min="10765" max="10769" width="11" style="235" customWidth="1"/>
    <col min="10770" max="10770" width="6.42578125" style="235" customWidth="1"/>
    <col min="10771" max="10771" width="11.42578125" style="235"/>
    <col min="10772" max="10772" width="34.42578125" style="235" customWidth="1"/>
    <col min="10773" max="11008" width="11.42578125" style="235"/>
    <col min="11009" max="11009" width="5.7109375" style="235" customWidth="1"/>
    <col min="11010" max="11010" width="56.28515625" style="235" customWidth="1"/>
    <col min="11011" max="11011" width="98.85546875" style="235" customWidth="1"/>
    <col min="11012" max="11012" width="5" style="235" bestFit="1" customWidth="1"/>
    <col min="11013" max="11016" width="3.7109375" style="235" customWidth="1"/>
    <col min="11017" max="11017" width="4" style="235" customWidth="1"/>
    <col min="11018" max="11018" width="21.140625" style="235" customWidth="1"/>
    <col min="11019" max="11019" width="2.140625" style="235" customWidth="1"/>
    <col min="11020" max="11020" width="6.7109375" style="235" customWidth="1"/>
    <col min="11021" max="11025" width="11" style="235" customWidth="1"/>
    <col min="11026" max="11026" width="6.42578125" style="235" customWidth="1"/>
    <col min="11027" max="11027" width="11.42578125" style="235"/>
    <col min="11028" max="11028" width="34.42578125" style="235" customWidth="1"/>
    <col min="11029" max="11264" width="11.42578125" style="235"/>
    <col min="11265" max="11265" width="5.7109375" style="235" customWidth="1"/>
    <col min="11266" max="11266" width="56.28515625" style="235" customWidth="1"/>
    <col min="11267" max="11267" width="98.85546875" style="235" customWidth="1"/>
    <col min="11268" max="11268" width="5" style="235" bestFit="1" customWidth="1"/>
    <col min="11269" max="11272" width="3.7109375" style="235" customWidth="1"/>
    <col min="11273" max="11273" width="4" style="235" customWidth="1"/>
    <col min="11274" max="11274" width="21.140625" style="235" customWidth="1"/>
    <col min="11275" max="11275" width="2.140625" style="235" customWidth="1"/>
    <col min="11276" max="11276" width="6.7109375" style="235" customWidth="1"/>
    <col min="11277" max="11281" width="11" style="235" customWidth="1"/>
    <col min="11282" max="11282" width="6.42578125" style="235" customWidth="1"/>
    <col min="11283" max="11283" width="11.42578125" style="235"/>
    <col min="11284" max="11284" width="34.42578125" style="235" customWidth="1"/>
    <col min="11285" max="11520" width="11.42578125" style="235"/>
    <col min="11521" max="11521" width="5.7109375" style="235" customWidth="1"/>
    <col min="11522" max="11522" width="56.28515625" style="235" customWidth="1"/>
    <col min="11523" max="11523" width="98.85546875" style="235" customWidth="1"/>
    <col min="11524" max="11524" width="5" style="235" bestFit="1" customWidth="1"/>
    <col min="11525" max="11528" width="3.7109375" style="235" customWidth="1"/>
    <col min="11529" max="11529" width="4" style="235" customWidth="1"/>
    <col min="11530" max="11530" width="21.140625" style="235" customWidth="1"/>
    <col min="11531" max="11531" width="2.140625" style="235" customWidth="1"/>
    <col min="11532" max="11532" width="6.7109375" style="235" customWidth="1"/>
    <col min="11533" max="11537" width="11" style="235" customWidth="1"/>
    <col min="11538" max="11538" width="6.42578125" style="235" customWidth="1"/>
    <col min="11539" max="11539" width="11.42578125" style="235"/>
    <col min="11540" max="11540" width="34.42578125" style="235" customWidth="1"/>
    <col min="11541" max="11776" width="11.42578125" style="235"/>
    <col min="11777" max="11777" width="5.7109375" style="235" customWidth="1"/>
    <col min="11778" max="11778" width="56.28515625" style="235" customWidth="1"/>
    <col min="11779" max="11779" width="98.85546875" style="235" customWidth="1"/>
    <col min="11780" max="11780" width="5" style="235" bestFit="1" customWidth="1"/>
    <col min="11781" max="11784" width="3.7109375" style="235" customWidth="1"/>
    <col min="11785" max="11785" width="4" style="235" customWidth="1"/>
    <col min="11786" max="11786" width="21.140625" style="235" customWidth="1"/>
    <col min="11787" max="11787" width="2.140625" style="235" customWidth="1"/>
    <col min="11788" max="11788" width="6.7109375" style="235" customWidth="1"/>
    <col min="11789" max="11793" width="11" style="235" customWidth="1"/>
    <col min="11794" max="11794" width="6.42578125" style="235" customWidth="1"/>
    <col min="11795" max="11795" width="11.42578125" style="235"/>
    <col min="11796" max="11796" width="34.42578125" style="235" customWidth="1"/>
    <col min="11797" max="12032" width="11.42578125" style="235"/>
    <col min="12033" max="12033" width="5.7109375" style="235" customWidth="1"/>
    <col min="12034" max="12034" width="56.28515625" style="235" customWidth="1"/>
    <col min="12035" max="12035" width="98.85546875" style="235" customWidth="1"/>
    <col min="12036" max="12036" width="5" style="235" bestFit="1" customWidth="1"/>
    <col min="12037" max="12040" width="3.7109375" style="235" customWidth="1"/>
    <col min="12041" max="12041" width="4" style="235" customWidth="1"/>
    <col min="12042" max="12042" width="21.140625" style="235" customWidth="1"/>
    <col min="12043" max="12043" width="2.140625" style="235" customWidth="1"/>
    <col min="12044" max="12044" width="6.7109375" style="235" customWidth="1"/>
    <col min="12045" max="12049" width="11" style="235" customWidth="1"/>
    <col min="12050" max="12050" width="6.42578125" style="235" customWidth="1"/>
    <col min="12051" max="12051" width="11.42578125" style="235"/>
    <col min="12052" max="12052" width="34.42578125" style="235" customWidth="1"/>
    <col min="12053" max="12288" width="11.42578125" style="235"/>
    <col min="12289" max="12289" width="5.7109375" style="235" customWidth="1"/>
    <col min="12290" max="12290" width="56.28515625" style="235" customWidth="1"/>
    <col min="12291" max="12291" width="98.85546875" style="235" customWidth="1"/>
    <col min="12292" max="12292" width="5" style="235" bestFit="1" customWidth="1"/>
    <col min="12293" max="12296" width="3.7109375" style="235" customWidth="1"/>
    <col min="12297" max="12297" width="4" style="235" customWidth="1"/>
    <col min="12298" max="12298" width="21.140625" style="235" customWidth="1"/>
    <col min="12299" max="12299" width="2.140625" style="235" customWidth="1"/>
    <col min="12300" max="12300" width="6.7109375" style="235" customWidth="1"/>
    <col min="12301" max="12305" width="11" style="235" customWidth="1"/>
    <col min="12306" max="12306" width="6.42578125" style="235" customWidth="1"/>
    <col min="12307" max="12307" width="11.42578125" style="235"/>
    <col min="12308" max="12308" width="34.42578125" style="235" customWidth="1"/>
    <col min="12309" max="12544" width="11.42578125" style="235"/>
    <col min="12545" max="12545" width="5.7109375" style="235" customWidth="1"/>
    <col min="12546" max="12546" width="56.28515625" style="235" customWidth="1"/>
    <col min="12547" max="12547" width="98.85546875" style="235" customWidth="1"/>
    <col min="12548" max="12548" width="5" style="235" bestFit="1" customWidth="1"/>
    <col min="12549" max="12552" width="3.7109375" style="235" customWidth="1"/>
    <col min="12553" max="12553" width="4" style="235" customWidth="1"/>
    <col min="12554" max="12554" width="21.140625" style="235" customWidth="1"/>
    <col min="12555" max="12555" width="2.140625" style="235" customWidth="1"/>
    <col min="12556" max="12556" width="6.7109375" style="235" customWidth="1"/>
    <col min="12557" max="12561" width="11" style="235" customWidth="1"/>
    <col min="12562" max="12562" width="6.42578125" style="235" customWidth="1"/>
    <col min="12563" max="12563" width="11.42578125" style="235"/>
    <col min="12564" max="12564" width="34.42578125" style="235" customWidth="1"/>
    <col min="12565" max="12800" width="11.42578125" style="235"/>
    <col min="12801" max="12801" width="5.7109375" style="235" customWidth="1"/>
    <col min="12802" max="12802" width="56.28515625" style="235" customWidth="1"/>
    <col min="12803" max="12803" width="98.85546875" style="235" customWidth="1"/>
    <col min="12804" max="12804" width="5" style="235" bestFit="1" customWidth="1"/>
    <col min="12805" max="12808" width="3.7109375" style="235" customWidth="1"/>
    <col min="12809" max="12809" width="4" style="235" customWidth="1"/>
    <col min="12810" max="12810" width="21.140625" style="235" customWidth="1"/>
    <col min="12811" max="12811" width="2.140625" style="235" customWidth="1"/>
    <col min="12812" max="12812" width="6.7109375" style="235" customWidth="1"/>
    <col min="12813" max="12817" width="11" style="235" customWidth="1"/>
    <col min="12818" max="12818" width="6.42578125" style="235" customWidth="1"/>
    <col min="12819" max="12819" width="11.42578125" style="235"/>
    <col min="12820" max="12820" width="34.42578125" style="235" customWidth="1"/>
    <col min="12821" max="13056" width="11.42578125" style="235"/>
    <col min="13057" max="13057" width="5.7109375" style="235" customWidth="1"/>
    <col min="13058" max="13058" width="56.28515625" style="235" customWidth="1"/>
    <col min="13059" max="13059" width="98.85546875" style="235" customWidth="1"/>
    <col min="13060" max="13060" width="5" style="235" bestFit="1" customWidth="1"/>
    <col min="13061" max="13064" width="3.7109375" style="235" customWidth="1"/>
    <col min="13065" max="13065" width="4" style="235" customWidth="1"/>
    <col min="13066" max="13066" width="21.140625" style="235" customWidth="1"/>
    <col min="13067" max="13067" width="2.140625" style="235" customWidth="1"/>
    <col min="13068" max="13068" width="6.7109375" style="235" customWidth="1"/>
    <col min="13069" max="13073" width="11" style="235" customWidth="1"/>
    <col min="13074" max="13074" width="6.42578125" style="235" customWidth="1"/>
    <col min="13075" max="13075" width="11.42578125" style="235"/>
    <col min="13076" max="13076" width="34.42578125" style="235" customWidth="1"/>
    <col min="13077" max="13312" width="11.42578125" style="235"/>
    <col min="13313" max="13313" width="5.7109375" style="235" customWidth="1"/>
    <col min="13314" max="13314" width="56.28515625" style="235" customWidth="1"/>
    <col min="13315" max="13315" width="98.85546875" style="235" customWidth="1"/>
    <col min="13316" max="13316" width="5" style="235" bestFit="1" customWidth="1"/>
    <col min="13317" max="13320" width="3.7109375" style="235" customWidth="1"/>
    <col min="13321" max="13321" width="4" style="235" customWidth="1"/>
    <col min="13322" max="13322" width="21.140625" style="235" customWidth="1"/>
    <col min="13323" max="13323" width="2.140625" style="235" customWidth="1"/>
    <col min="13324" max="13324" width="6.7109375" style="235" customWidth="1"/>
    <col min="13325" max="13329" width="11" style="235" customWidth="1"/>
    <col min="13330" max="13330" width="6.42578125" style="235" customWidth="1"/>
    <col min="13331" max="13331" width="11.42578125" style="235"/>
    <col min="13332" max="13332" width="34.42578125" style="235" customWidth="1"/>
    <col min="13333" max="13568" width="11.42578125" style="235"/>
    <col min="13569" max="13569" width="5.7109375" style="235" customWidth="1"/>
    <col min="13570" max="13570" width="56.28515625" style="235" customWidth="1"/>
    <col min="13571" max="13571" width="98.85546875" style="235" customWidth="1"/>
    <col min="13572" max="13572" width="5" style="235" bestFit="1" customWidth="1"/>
    <col min="13573" max="13576" width="3.7109375" style="235" customWidth="1"/>
    <col min="13577" max="13577" width="4" style="235" customWidth="1"/>
    <col min="13578" max="13578" width="21.140625" style="235" customWidth="1"/>
    <col min="13579" max="13579" width="2.140625" style="235" customWidth="1"/>
    <col min="13580" max="13580" width="6.7109375" style="235" customWidth="1"/>
    <col min="13581" max="13585" width="11" style="235" customWidth="1"/>
    <col min="13586" max="13586" width="6.42578125" style="235" customWidth="1"/>
    <col min="13587" max="13587" width="11.42578125" style="235"/>
    <col min="13588" max="13588" width="34.42578125" style="235" customWidth="1"/>
    <col min="13589" max="13824" width="11.42578125" style="235"/>
    <col min="13825" max="13825" width="5.7109375" style="235" customWidth="1"/>
    <col min="13826" max="13826" width="56.28515625" style="235" customWidth="1"/>
    <col min="13827" max="13827" width="98.85546875" style="235" customWidth="1"/>
    <col min="13828" max="13828" width="5" style="235" bestFit="1" customWidth="1"/>
    <col min="13829" max="13832" width="3.7109375" style="235" customWidth="1"/>
    <col min="13833" max="13833" width="4" style="235" customWidth="1"/>
    <col min="13834" max="13834" width="21.140625" style="235" customWidth="1"/>
    <col min="13835" max="13835" width="2.140625" style="235" customWidth="1"/>
    <col min="13836" max="13836" width="6.7109375" style="235" customWidth="1"/>
    <col min="13837" max="13841" width="11" style="235" customWidth="1"/>
    <col min="13842" max="13842" width="6.42578125" style="235" customWidth="1"/>
    <col min="13843" max="13843" width="11.42578125" style="235"/>
    <col min="13844" max="13844" width="34.42578125" style="235" customWidth="1"/>
    <col min="13845" max="14080" width="11.42578125" style="235"/>
    <col min="14081" max="14081" width="5.7109375" style="235" customWidth="1"/>
    <col min="14082" max="14082" width="56.28515625" style="235" customWidth="1"/>
    <col min="14083" max="14083" width="98.85546875" style="235" customWidth="1"/>
    <col min="14084" max="14084" width="5" style="235" bestFit="1" customWidth="1"/>
    <col min="14085" max="14088" width="3.7109375" style="235" customWidth="1"/>
    <col min="14089" max="14089" width="4" style="235" customWidth="1"/>
    <col min="14090" max="14090" width="21.140625" style="235" customWidth="1"/>
    <col min="14091" max="14091" width="2.140625" style="235" customWidth="1"/>
    <col min="14092" max="14092" width="6.7109375" style="235" customWidth="1"/>
    <col min="14093" max="14097" width="11" style="235" customWidth="1"/>
    <col min="14098" max="14098" width="6.42578125" style="235" customWidth="1"/>
    <col min="14099" max="14099" width="11.42578125" style="235"/>
    <col min="14100" max="14100" width="34.42578125" style="235" customWidth="1"/>
    <col min="14101" max="14336" width="11.42578125" style="235"/>
    <col min="14337" max="14337" width="5.7109375" style="235" customWidth="1"/>
    <col min="14338" max="14338" width="56.28515625" style="235" customWidth="1"/>
    <col min="14339" max="14339" width="98.85546875" style="235" customWidth="1"/>
    <col min="14340" max="14340" width="5" style="235" bestFit="1" customWidth="1"/>
    <col min="14341" max="14344" width="3.7109375" style="235" customWidth="1"/>
    <col min="14345" max="14345" width="4" style="235" customWidth="1"/>
    <col min="14346" max="14346" width="21.140625" style="235" customWidth="1"/>
    <col min="14347" max="14347" width="2.140625" style="235" customWidth="1"/>
    <col min="14348" max="14348" width="6.7109375" style="235" customWidth="1"/>
    <col min="14349" max="14353" width="11" style="235" customWidth="1"/>
    <col min="14354" max="14354" width="6.42578125" style="235" customWidth="1"/>
    <col min="14355" max="14355" width="11.42578125" style="235"/>
    <col min="14356" max="14356" width="34.42578125" style="235" customWidth="1"/>
    <col min="14357" max="14592" width="11.42578125" style="235"/>
    <col min="14593" max="14593" width="5.7109375" style="235" customWidth="1"/>
    <col min="14594" max="14594" width="56.28515625" style="235" customWidth="1"/>
    <col min="14595" max="14595" width="98.85546875" style="235" customWidth="1"/>
    <col min="14596" max="14596" width="5" style="235" bestFit="1" customWidth="1"/>
    <col min="14597" max="14600" width="3.7109375" style="235" customWidth="1"/>
    <col min="14601" max="14601" width="4" style="235" customWidth="1"/>
    <col min="14602" max="14602" width="21.140625" style="235" customWidth="1"/>
    <col min="14603" max="14603" width="2.140625" style="235" customWidth="1"/>
    <col min="14604" max="14604" width="6.7109375" style="235" customWidth="1"/>
    <col min="14605" max="14609" width="11" style="235" customWidth="1"/>
    <col min="14610" max="14610" width="6.42578125" style="235" customWidth="1"/>
    <col min="14611" max="14611" width="11.42578125" style="235"/>
    <col min="14612" max="14612" width="34.42578125" style="235" customWidth="1"/>
    <col min="14613" max="14848" width="11.42578125" style="235"/>
    <col min="14849" max="14849" width="5.7109375" style="235" customWidth="1"/>
    <col min="14850" max="14850" width="56.28515625" style="235" customWidth="1"/>
    <col min="14851" max="14851" width="98.85546875" style="235" customWidth="1"/>
    <col min="14852" max="14852" width="5" style="235" bestFit="1" customWidth="1"/>
    <col min="14853" max="14856" width="3.7109375" style="235" customWidth="1"/>
    <col min="14857" max="14857" width="4" style="235" customWidth="1"/>
    <col min="14858" max="14858" width="21.140625" style="235" customWidth="1"/>
    <col min="14859" max="14859" width="2.140625" style="235" customWidth="1"/>
    <col min="14860" max="14860" width="6.7109375" style="235" customWidth="1"/>
    <col min="14861" max="14865" width="11" style="235" customWidth="1"/>
    <col min="14866" max="14866" width="6.42578125" style="235" customWidth="1"/>
    <col min="14867" max="14867" width="11.42578125" style="235"/>
    <col min="14868" max="14868" width="34.42578125" style="235" customWidth="1"/>
    <col min="14869" max="15104" width="11.42578125" style="235"/>
    <col min="15105" max="15105" width="5.7109375" style="235" customWidth="1"/>
    <col min="15106" max="15106" width="56.28515625" style="235" customWidth="1"/>
    <col min="15107" max="15107" width="98.85546875" style="235" customWidth="1"/>
    <col min="15108" max="15108" width="5" style="235" bestFit="1" customWidth="1"/>
    <col min="15109" max="15112" width="3.7109375" style="235" customWidth="1"/>
    <col min="15113" max="15113" width="4" style="235" customWidth="1"/>
    <col min="15114" max="15114" width="21.140625" style="235" customWidth="1"/>
    <col min="15115" max="15115" width="2.140625" style="235" customWidth="1"/>
    <col min="15116" max="15116" width="6.7109375" style="235" customWidth="1"/>
    <col min="15117" max="15121" width="11" style="235" customWidth="1"/>
    <col min="15122" max="15122" width="6.42578125" style="235" customWidth="1"/>
    <col min="15123" max="15123" width="11.42578125" style="235"/>
    <col min="15124" max="15124" width="34.42578125" style="235" customWidth="1"/>
    <col min="15125" max="15360" width="11.42578125" style="235"/>
    <col min="15361" max="15361" width="5.7109375" style="235" customWidth="1"/>
    <col min="15362" max="15362" width="56.28515625" style="235" customWidth="1"/>
    <col min="15363" max="15363" width="98.85546875" style="235" customWidth="1"/>
    <col min="15364" max="15364" width="5" style="235" bestFit="1" customWidth="1"/>
    <col min="15365" max="15368" width="3.7109375" style="235" customWidth="1"/>
    <col min="15369" max="15369" width="4" style="235" customWidth="1"/>
    <col min="15370" max="15370" width="21.140625" style="235" customWidth="1"/>
    <col min="15371" max="15371" width="2.140625" style="235" customWidth="1"/>
    <col min="15372" max="15372" width="6.7109375" style="235" customWidth="1"/>
    <col min="15373" max="15377" width="11" style="235" customWidth="1"/>
    <col min="15378" max="15378" width="6.42578125" style="235" customWidth="1"/>
    <col min="15379" max="15379" width="11.42578125" style="235"/>
    <col min="15380" max="15380" width="34.42578125" style="235" customWidth="1"/>
    <col min="15381" max="15616" width="11.42578125" style="235"/>
    <col min="15617" max="15617" width="5.7109375" style="235" customWidth="1"/>
    <col min="15618" max="15618" width="56.28515625" style="235" customWidth="1"/>
    <col min="15619" max="15619" width="98.85546875" style="235" customWidth="1"/>
    <col min="15620" max="15620" width="5" style="235" bestFit="1" customWidth="1"/>
    <col min="15621" max="15624" width="3.7109375" style="235" customWidth="1"/>
    <col min="15625" max="15625" width="4" style="235" customWidth="1"/>
    <col min="15626" max="15626" width="21.140625" style="235" customWidth="1"/>
    <col min="15627" max="15627" width="2.140625" style="235" customWidth="1"/>
    <col min="15628" max="15628" width="6.7109375" style="235" customWidth="1"/>
    <col min="15629" max="15633" width="11" style="235" customWidth="1"/>
    <col min="15634" max="15634" width="6.42578125" style="235" customWidth="1"/>
    <col min="15635" max="15635" width="11.42578125" style="235"/>
    <col min="15636" max="15636" width="34.42578125" style="235" customWidth="1"/>
    <col min="15637" max="15872" width="11.42578125" style="235"/>
    <col min="15873" max="15873" width="5.7109375" style="235" customWidth="1"/>
    <col min="15874" max="15874" width="56.28515625" style="235" customWidth="1"/>
    <col min="15875" max="15875" width="98.85546875" style="235" customWidth="1"/>
    <col min="15876" max="15876" width="5" style="235" bestFit="1" customWidth="1"/>
    <col min="15877" max="15880" width="3.7109375" style="235" customWidth="1"/>
    <col min="15881" max="15881" width="4" style="235" customWidth="1"/>
    <col min="15882" max="15882" width="21.140625" style="235" customWidth="1"/>
    <col min="15883" max="15883" width="2.140625" style="235" customWidth="1"/>
    <col min="15884" max="15884" width="6.7109375" style="235" customWidth="1"/>
    <col min="15885" max="15889" width="11" style="235" customWidth="1"/>
    <col min="15890" max="15890" width="6.42578125" style="235" customWidth="1"/>
    <col min="15891" max="15891" width="11.42578125" style="235"/>
    <col min="15892" max="15892" width="34.42578125" style="235" customWidth="1"/>
    <col min="15893" max="16128" width="11.42578125" style="235"/>
    <col min="16129" max="16129" width="5.7109375" style="235" customWidth="1"/>
    <col min="16130" max="16130" width="56.28515625" style="235" customWidth="1"/>
    <col min="16131" max="16131" width="98.85546875" style="235" customWidth="1"/>
    <col min="16132" max="16132" width="5" style="235" bestFit="1" customWidth="1"/>
    <col min="16133" max="16136" width="3.7109375" style="235" customWidth="1"/>
    <col min="16137" max="16137" width="4" style="235" customWidth="1"/>
    <col min="16138" max="16138" width="21.140625" style="235" customWidth="1"/>
    <col min="16139" max="16139" width="2.140625" style="235" customWidth="1"/>
    <col min="16140" max="16140" width="6.7109375" style="235" customWidth="1"/>
    <col min="16141" max="16145" width="11" style="235" customWidth="1"/>
    <col min="16146" max="16146" width="6.42578125" style="235" customWidth="1"/>
    <col min="16147" max="16147" width="11.42578125" style="235"/>
    <col min="16148" max="16148" width="34.42578125" style="235" customWidth="1"/>
    <col min="16149" max="16384" width="11.42578125" style="235"/>
  </cols>
  <sheetData>
    <row r="1" spans="1:26" ht="15">
      <c r="A1" s="760" t="s">
        <v>418</v>
      </c>
      <c r="B1" s="737"/>
      <c r="C1" s="737"/>
      <c r="D1" s="737"/>
      <c r="E1" s="737"/>
      <c r="F1" s="737"/>
      <c r="G1" s="737"/>
      <c r="H1" s="737"/>
      <c r="I1" s="219"/>
      <c r="J1" s="220"/>
      <c r="K1" s="220"/>
      <c r="L1" s="221"/>
      <c r="M1" s="859"/>
      <c r="N1" s="860"/>
      <c r="O1" s="861"/>
      <c r="P1" s="862"/>
      <c r="Q1" s="862"/>
      <c r="R1" s="863"/>
      <c r="S1" s="864"/>
      <c r="T1" s="761"/>
      <c r="U1" s="761"/>
    </row>
    <row r="2" spans="1:26" ht="15">
      <c r="A2" s="547" t="s">
        <v>348</v>
      </c>
      <c r="B2" s="548"/>
      <c r="C2" s="442" t="s">
        <v>423</v>
      </c>
      <c r="D2" s="549">
        <v>2004</v>
      </c>
      <c r="E2" s="550"/>
      <c r="F2" s="550"/>
      <c r="G2" s="550"/>
      <c r="H2" s="550"/>
      <c r="I2" s="219"/>
      <c r="J2" s="220"/>
      <c r="K2" s="220"/>
      <c r="L2" s="221"/>
      <c r="M2" s="859"/>
      <c r="N2" s="860"/>
      <c r="O2" s="861"/>
      <c r="P2" s="862"/>
      <c r="Q2" s="862"/>
      <c r="R2" s="863"/>
      <c r="S2" s="864"/>
      <c r="T2" s="761"/>
      <c r="U2" s="761"/>
    </row>
    <row r="3" spans="1:26" s="381" customFormat="1" ht="18">
      <c r="A3" s="865"/>
      <c r="B3" s="229" t="s">
        <v>303</v>
      </c>
      <c r="C3" s="379" t="str">
        <f>'Identification E32'!B5</f>
        <v>E32 : Lancement et suivi d'une production qualifée</v>
      </c>
      <c r="D3" s="866"/>
      <c r="E3" s="867"/>
      <c r="F3" s="868"/>
      <c r="G3" s="869"/>
      <c r="H3" s="869"/>
      <c r="I3" s="870"/>
      <c r="J3" s="871"/>
      <c r="K3" s="871"/>
      <c r="L3" s="872"/>
      <c r="M3" s="873"/>
      <c r="N3" s="874"/>
      <c r="O3" s="873"/>
      <c r="P3" s="875"/>
      <c r="Q3" s="875"/>
      <c r="R3" s="876"/>
      <c r="S3" s="877"/>
      <c r="T3" s="878"/>
      <c r="U3" s="878"/>
      <c r="V3" s="380"/>
      <c r="W3" s="380"/>
      <c r="X3" s="380"/>
      <c r="Y3" s="380"/>
      <c r="Z3" s="380"/>
    </row>
    <row r="4" spans="1:26" ht="12.75" customHeight="1">
      <c r="A4" s="236"/>
      <c r="B4" s="236"/>
      <c r="C4" s="879" t="s">
        <v>304</v>
      </c>
      <c r="D4" s="880" t="s">
        <v>305</v>
      </c>
      <c r="E4" s="880"/>
      <c r="F4" s="880"/>
      <c r="G4" s="880"/>
      <c r="H4" s="880"/>
      <c r="I4" s="219"/>
      <c r="J4" s="881"/>
      <c r="K4" s="882"/>
      <c r="L4" s="883" t="s">
        <v>12</v>
      </c>
      <c r="M4" s="552" t="s">
        <v>30</v>
      </c>
      <c r="N4" s="749" t="s">
        <v>31</v>
      </c>
      <c r="O4" s="750" t="s">
        <v>33</v>
      </c>
      <c r="P4" s="751" t="s">
        <v>32</v>
      </c>
      <c r="Q4" s="751" t="s">
        <v>34</v>
      </c>
      <c r="R4" s="752" t="s">
        <v>35</v>
      </c>
      <c r="S4" s="752" t="s">
        <v>36</v>
      </c>
      <c r="T4" s="752" t="s">
        <v>37</v>
      </c>
      <c r="U4" s="761"/>
    </row>
    <row r="5" spans="1:26" ht="13.5" thickBot="1">
      <c r="A5" s="546" t="s">
        <v>28</v>
      </c>
      <c r="B5" s="546"/>
      <c r="C5" s="238" t="s">
        <v>27</v>
      </c>
      <c r="D5" s="239" t="s">
        <v>15</v>
      </c>
      <c r="E5" s="240">
        <v>0</v>
      </c>
      <c r="F5" s="240">
        <v>1</v>
      </c>
      <c r="G5" s="240">
        <v>2</v>
      </c>
      <c r="H5" s="240">
        <v>3</v>
      </c>
      <c r="I5" s="253"/>
      <c r="J5" s="254"/>
      <c r="K5" s="220"/>
      <c r="L5" s="242" t="s">
        <v>11</v>
      </c>
      <c r="M5" s="552"/>
      <c r="N5" s="749"/>
      <c r="O5" s="750"/>
      <c r="P5" s="751"/>
      <c r="Q5" s="751"/>
      <c r="R5" s="752"/>
      <c r="S5" s="752"/>
      <c r="T5" s="752"/>
      <c r="U5" s="761"/>
    </row>
    <row r="6" spans="1:26" ht="18" customHeight="1" thickBot="1">
      <c r="A6" s="530" t="s">
        <v>306</v>
      </c>
      <c r="B6" s="531"/>
      <c r="C6" s="531"/>
      <c r="D6" s="884"/>
      <c r="E6" s="884"/>
      <c r="F6" s="884"/>
      <c r="G6" s="884"/>
      <c r="H6" s="885"/>
      <c r="I6" s="253"/>
      <c r="J6" s="220"/>
      <c r="K6" s="254"/>
      <c r="L6" s="886">
        <v>1</v>
      </c>
      <c r="M6" s="887">
        <f>SUM(L7:L20)</f>
        <v>1</v>
      </c>
      <c r="N6" s="753">
        <f>IF(O6=1,SUMPRODUCT(N7:N20,O7:O20)/SUMPRODUCT(L7:L20),0)</f>
        <v>20</v>
      </c>
      <c r="O6" s="754">
        <f>IF(SUM(O7)=0,0,1)</f>
        <v>1</v>
      </c>
      <c r="P6" s="755"/>
      <c r="Q6" s="756">
        <f>SUM(Q7)</f>
        <v>0.05</v>
      </c>
      <c r="R6" s="757"/>
      <c r="S6" s="757"/>
      <c r="T6" s="754"/>
      <c r="U6" s="761"/>
    </row>
    <row r="7" spans="1:26" ht="16.5" customHeight="1">
      <c r="A7" s="688" t="s">
        <v>307</v>
      </c>
      <c r="B7" s="689"/>
      <c r="C7" s="248" t="s">
        <v>308</v>
      </c>
      <c r="D7" s="383" t="str">
        <f>IF('AD-E32'!D11="x","x","")</f>
        <v/>
      </c>
      <c r="E7" s="250" t="str">
        <f>IF('AD-E32'!E11="x","x","")</f>
        <v/>
      </c>
      <c r="F7" s="251" t="str">
        <f>IF('AD-E32'!F11="x","x","")</f>
        <v/>
      </c>
      <c r="G7" s="250" t="str">
        <f>IF('AD-E32'!G11="x","x","")</f>
        <v/>
      </c>
      <c r="H7" s="252" t="str">
        <f>IF('AD-E32'!H11="x","x","")</f>
        <v>x</v>
      </c>
      <c r="I7" s="253" t="str">
        <f>(IF(O7&gt;1,"◄",""))</f>
        <v/>
      </c>
      <c r="J7" s="220"/>
      <c r="K7" s="254"/>
      <c r="L7" s="887">
        <v>0.05</v>
      </c>
      <c r="M7" s="859"/>
      <c r="N7" s="758">
        <f t="shared" ref="N7" si="0">(IF(F7&lt;&gt;"",1/3,0)+IF(G7&lt;&gt;"",2/3,0)+IF(H7&lt;&gt;"",1,0))*L7*20</f>
        <v>1</v>
      </c>
      <c r="O7" s="754">
        <f t="shared" ref="O7" si="1">IF(D7="",IF(E7&lt;&gt;"",1,0)+IF(F7&lt;&gt;"",1,0)+IF(G7&lt;&gt;"",1,0)+IF(H7&lt;&gt;"",1,0),0)</f>
        <v>1</v>
      </c>
      <c r="P7" s="755">
        <f t="shared" ref="P7" si="2">IF(D7&lt;&gt;"",0,(IF(E7&lt;&gt;"",0.02,(N7/(L7*20)))))</f>
        <v>1</v>
      </c>
      <c r="Q7" s="756">
        <f t="shared" ref="Q7" si="3">IF(D7&lt;&gt;"",0,L7)</f>
        <v>0.05</v>
      </c>
      <c r="R7" s="759">
        <f t="shared" ref="R7" si="4">IF(I7&lt;&gt;"",1,0)</f>
        <v>0</v>
      </c>
      <c r="S7" s="759" t="b">
        <f t="shared" ref="S7" si="5">IF(D7="",OR(E7&lt;&gt;"",F7&lt;&gt;"",G7&lt;&gt;"",H7&lt;&gt;""),0)</f>
        <v>1</v>
      </c>
      <c r="T7" s="754">
        <f>IF(I7&lt;&gt;"",1,0)</f>
        <v>0</v>
      </c>
      <c r="U7" s="761"/>
    </row>
    <row r="8" spans="1:26" ht="15" customHeight="1">
      <c r="A8" s="690"/>
      <c r="B8" s="691"/>
      <c r="C8" s="258" t="s">
        <v>309</v>
      </c>
      <c r="D8" s="384" t="str">
        <f>IF('AD-E32'!D16="x","x","")</f>
        <v/>
      </c>
      <c r="E8" s="260" t="str">
        <f>IF('AD-E32'!E16="x","x","")</f>
        <v/>
      </c>
      <c r="F8" s="261" t="str">
        <f>IF('AD-E32'!F16="x","x","")</f>
        <v/>
      </c>
      <c r="G8" s="260" t="str">
        <f>IF('AD-E32'!G16="x","x","")</f>
        <v/>
      </c>
      <c r="H8" s="262" t="str">
        <f>IF('AD-E32'!H16="x","x","")</f>
        <v>x</v>
      </c>
      <c r="I8" s="253" t="str">
        <f>(IF(O8&gt;1,"◄",""))</f>
        <v/>
      </c>
      <c r="J8" s="220"/>
      <c r="K8" s="254"/>
      <c r="L8" s="887">
        <v>0.1</v>
      </c>
      <c r="M8" s="859"/>
      <c r="N8" s="758">
        <f t="shared" ref="N8:N20" si="6">(IF(F8&lt;&gt;"",1/3,0)+IF(G8&lt;&gt;"",2/3,0)+IF(H8&lt;&gt;"",1,0))*L8*20</f>
        <v>2</v>
      </c>
      <c r="O8" s="754">
        <f t="shared" ref="O8:O20" si="7">IF(D8="",IF(E8&lt;&gt;"",1,0)+IF(F8&lt;&gt;"",1,0)+IF(G8&lt;&gt;"",1,0)+IF(H8&lt;&gt;"",1,0),0)</f>
        <v>1</v>
      </c>
      <c r="P8" s="755">
        <f t="shared" ref="P8:P20" si="8">IF(D8&lt;&gt;"",0,(IF(E8&lt;&gt;"",0.02,(N8/(L8*20)))))</f>
        <v>1</v>
      </c>
      <c r="Q8" s="756">
        <f t="shared" ref="Q8:Q20" si="9">IF(D8&lt;&gt;"",0,L8)</f>
        <v>0.1</v>
      </c>
      <c r="R8" s="759">
        <f t="shared" ref="R8:R20" si="10">IF(I8&lt;&gt;"",1,0)</f>
        <v>0</v>
      </c>
      <c r="S8" s="759" t="b">
        <f t="shared" ref="S8:S20" si="11">IF(D8="",OR(E8&lt;&gt;"",F8&lt;&gt;"",G8&lt;&gt;"",H8&lt;&gt;""),0)</f>
        <v>1</v>
      </c>
      <c r="T8" s="754">
        <f t="shared" ref="T8:T20" si="12">IF(I8&lt;&gt;"",1,0)</f>
        <v>0</v>
      </c>
      <c r="U8" s="761"/>
    </row>
    <row r="9" spans="1:26" ht="15" customHeight="1">
      <c r="A9" s="690"/>
      <c r="B9" s="691"/>
      <c r="C9" s="248" t="s">
        <v>310</v>
      </c>
      <c r="D9" s="384" t="str">
        <f>IF('AD-E32'!D20="x","x","")</f>
        <v/>
      </c>
      <c r="E9" s="385" t="str">
        <f>IF('AD-E32'!E20="x","x","")</f>
        <v/>
      </c>
      <c r="F9" s="386" t="str">
        <f>IF('AD-E32'!F20="x","x","")</f>
        <v/>
      </c>
      <c r="G9" s="385" t="str">
        <f>IF('AD-E32'!G20="x","x","")</f>
        <v/>
      </c>
      <c r="H9" s="387" t="str">
        <f>IF('AD-E32'!H20="x","x","")</f>
        <v>x</v>
      </c>
      <c r="I9" s="253" t="str">
        <f t="shared" ref="I9:I20" si="13">(IF(O9&gt;1,"◄",""))</f>
        <v/>
      </c>
      <c r="J9" s="254"/>
      <c r="K9" s="254"/>
      <c r="L9" s="887">
        <v>0.05</v>
      </c>
      <c r="M9" s="859"/>
      <c r="N9" s="758">
        <f t="shared" si="6"/>
        <v>1</v>
      </c>
      <c r="O9" s="754">
        <f t="shared" si="7"/>
        <v>1</v>
      </c>
      <c r="P9" s="755">
        <f t="shared" si="8"/>
        <v>1</v>
      </c>
      <c r="Q9" s="756">
        <f t="shared" si="9"/>
        <v>0.05</v>
      </c>
      <c r="R9" s="759">
        <f t="shared" si="10"/>
        <v>0</v>
      </c>
      <c r="S9" s="759" t="b">
        <f t="shared" si="11"/>
        <v>1</v>
      </c>
      <c r="T9" s="754">
        <f t="shared" si="12"/>
        <v>0</v>
      </c>
      <c r="U9" s="761"/>
    </row>
    <row r="10" spans="1:26" ht="15" customHeight="1">
      <c r="A10" s="690"/>
      <c r="B10" s="691"/>
      <c r="C10" s="258" t="s">
        <v>311</v>
      </c>
      <c r="D10" s="384" t="str">
        <f>IF('AD-E32'!D24="x","x","")</f>
        <v/>
      </c>
      <c r="E10" s="260" t="str">
        <f>IF('AD-E32'!E24="x","x","")</f>
        <v/>
      </c>
      <c r="F10" s="261" t="str">
        <f>IF('AD-E32'!F24="x","x","")</f>
        <v/>
      </c>
      <c r="G10" s="260" t="str">
        <f>IF('AD-E32'!G24="x","x","")</f>
        <v/>
      </c>
      <c r="H10" s="262" t="str">
        <f>IF('AD-E32'!H24="x","x","")</f>
        <v>x</v>
      </c>
      <c r="I10" s="253" t="str">
        <f t="shared" si="13"/>
        <v/>
      </c>
      <c r="J10" s="254"/>
      <c r="K10" s="254"/>
      <c r="L10" s="887">
        <v>0.05</v>
      </c>
      <c r="M10" s="859"/>
      <c r="N10" s="758">
        <f t="shared" si="6"/>
        <v>1</v>
      </c>
      <c r="O10" s="754">
        <f t="shared" si="7"/>
        <v>1</v>
      </c>
      <c r="P10" s="755">
        <f t="shared" si="8"/>
        <v>1</v>
      </c>
      <c r="Q10" s="756">
        <f t="shared" si="9"/>
        <v>0.05</v>
      </c>
      <c r="R10" s="759">
        <f t="shared" si="10"/>
        <v>0</v>
      </c>
      <c r="S10" s="759" t="b">
        <f t="shared" si="11"/>
        <v>1</v>
      </c>
      <c r="T10" s="754">
        <f t="shared" si="12"/>
        <v>0</v>
      </c>
      <c r="U10" s="761"/>
    </row>
    <row r="11" spans="1:26" ht="15" customHeight="1">
      <c r="A11" s="690"/>
      <c r="B11" s="691"/>
      <c r="C11" s="248" t="s">
        <v>312</v>
      </c>
      <c r="D11" s="384" t="str">
        <f>IF('AD-E32'!D28="x","x","")</f>
        <v/>
      </c>
      <c r="E11" s="385" t="str">
        <f>IF('AD-E32'!E28="x","x","")</f>
        <v/>
      </c>
      <c r="F11" s="386" t="str">
        <f>IF('AD-E32'!F28="x","x","")</f>
        <v/>
      </c>
      <c r="G11" s="385" t="str">
        <f>IF('AD-E32'!G28="x","x","")</f>
        <v/>
      </c>
      <c r="H11" s="387" t="str">
        <f>IF('AD-E32'!H28="x","x","")</f>
        <v>x</v>
      </c>
      <c r="I11" s="253" t="str">
        <f t="shared" si="13"/>
        <v/>
      </c>
      <c r="J11" s="254"/>
      <c r="K11" s="254"/>
      <c r="L11" s="887">
        <v>0.1</v>
      </c>
      <c r="M11" s="859"/>
      <c r="N11" s="758">
        <f t="shared" si="6"/>
        <v>2</v>
      </c>
      <c r="O11" s="754">
        <f t="shared" si="7"/>
        <v>1</v>
      </c>
      <c r="P11" s="755">
        <f t="shared" si="8"/>
        <v>1</v>
      </c>
      <c r="Q11" s="756">
        <f t="shared" si="9"/>
        <v>0.1</v>
      </c>
      <c r="R11" s="759">
        <f t="shared" si="10"/>
        <v>0</v>
      </c>
      <c r="S11" s="759" t="b">
        <f t="shared" si="11"/>
        <v>1</v>
      </c>
      <c r="T11" s="754">
        <f t="shared" si="12"/>
        <v>0</v>
      </c>
      <c r="U11" s="761"/>
    </row>
    <row r="12" spans="1:26" ht="16.5" customHeight="1">
      <c r="A12" s="690"/>
      <c r="B12" s="691"/>
      <c r="C12" s="258" t="s">
        <v>313</v>
      </c>
      <c r="D12" s="384" t="str">
        <f>IF('AD-E32'!D32="x","x","")</f>
        <v/>
      </c>
      <c r="E12" s="260" t="str">
        <f>IF('AD-E32'!E32="x","x","")</f>
        <v/>
      </c>
      <c r="F12" s="261" t="str">
        <f>IF('AD-E32'!F32="x","x","")</f>
        <v/>
      </c>
      <c r="G12" s="260" t="str">
        <f>IF('AD-E32'!G32="x","x","")</f>
        <v/>
      </c>
      <c r="H12" s="262" t="str">
        <f>IF('AD-E32'!H32="x","x","")</f>
        <v>x</v>
      </c>
      <c r="I12" s="253" t="str">
        <f t="shared" si="13"/>
        <v/>
      </c>
      <c r="J12" s="220"/>
      <c r="K12" s="254"/>
      <c r="L12" s="887">
        <v>0.1</v>
      </c>
      <c r="M12" s="859"/>
      <c r="N12" s="758">
        <f t="shared" si="6"/>
        <v>2</v>
      </c>
      <c r="O12" s="754">
        <f t="shared" si="7"/>
        <v>1</v>
      </c>
      <c r="P12" s="755">
        <f t="shared" si="8"/>
        <v>1</v>
      </c>
      <c r="Q12" s="756">
        <f t="shared" si="9"/>
        <v>0.1</v>
      </c>
      <c r="R12" s="759">
        <f t="shared" si="10"/>
        <v>0</v>
      </c>
      <c r="S12" s="759" t="b">
        <f t="shared" si="11"/>
        <v>1</v>
      </c>
      <c r="T12" s="754">
        <f t="shared" si="12"/>
        <v>0</v>
      </c>
      <c r="U12" s="761"/>
    </row>
    <row r="13" spans="1:26" ht="15.75" customHeight="1">
      <c r="A13" s="692"/>
      <c r="B13" s="693"/>
      <c r="C13" s="248" t="s">
        <v>314</v>
      </c>
      <c r="D13" s="384" t="str">
        <f>IF('AD-E32'!D37="x","x","")</f>
        <v/>
      </c>
      <c r="E13" s="385" t="str">
        <f>IF('AD-E32'!E37="x","x","")</f>
        <v/>
      </c>
      <c r="F13" s="386" t="str">
        <f>IF('AD-E32'!F37="x","x","")</f>
        <v/>
      </c>
      <c r="G13" s="385" t="str">
        <f>IF('AD-E32'!G37="x","x","")</f>
        <v/>
      </c>
      <c r="H13" s="387" t="str">
        <f>IF('AD-E32'!H37="x","x","")</f>
        <v>x</v>
      </c>
      <c r="I13" s="253" t="str">
        <f t="shared" si="13"/>
        <v/>
      </c>
      <c r="J13" s="220"/>
      <c r="K13" s="254"/>
      <c r="L13" s="887">
        <v>0.05</v>
      </c>
      <c r="M13" s="859"/>
      <c r="N13" s="758">
        <f t="shared" si="6"/>
        <v>1</v>
      </c>
      <c r="O13" s="754">
        <f t="shared" si="7"/>
        <v>1</v>
      </c>
      <c r="P13" s="755">
        <f t="shared" si="8"/>
        <v>1</v>
      </c>
      <c r="Q13" s="756">
        <f t="shared" si="9"/>
        <v>0.05</v>
      </c>
      <c r="R13" s="759">
        <f t="shared" si="10"/>
        <v>0</v>
      </c>
      <c r="S13" s="759" t="b">
        <f t="shared" si="11"/>
        <v>1</v>
      </c>
      <c r="T13" s="754">
        <f t="shared" si="12"/>
        <v>0</v>
      </c>
      <c r="U13" s="761"/>
    </row>
    <row r="14" spans="1:26" ht="15.95" customHeight="1">
      <c r="A14" s="888" t="s">
        <v>315</v>
      </c>
      <c r="B14" s="889"/>
      <c r="C14" s="258" t="s">
        <v>316</v>
      </c>
      <c r="D14" s="384" t="str">
        <f>IF('AD-E32'!D44="x","x","")</f>
        <v/>
      </c>
      <c r="E14" s="260" t="str">
        <f>IF('AD-E32'!E44="x","x","")</f>
        <v/>
      </c>
      <c r="F14" s="261" t="str">
        <f>IF('AD-E32'!F44="x","x","")</f>
        <v/>
      </c>
      <c r="G14" s="260" t="str">
        <f>IF('AD-E32'!G44="x","x","")</f>
        <v/>
      </c>
      <c r="H14" s="262" t="str">
        <f>IF('AD-E32'!H44="x","x","")</f>
        <v>x</v>
      </c>
      <c r="I14" s="253" t="str">
        <f t="shared" si="13"/>
        <v/>
      </c>
      <c r="J14" s="220"/>
      <c r="K14" s="254"/>
      <c r="L14" s="887">
        <v>0.05</v>
      </c>
      <c r="M14" s="859"/>
      <c r="N14" s="758">
        <f t="shared" si="6"/>
        <v>1</v>
      </c>
      <c r="O14" s="754">
        <f t="shared" si="7"/>
        <v>1</v>
      </c>
      <c r="P14" s="755">
        <f t="shared" si="8"/>
        <v>1</v>
      </c>
      <c r="Q14" s="756">
        <f t="shared" si="9"/>
        <v>0.05</v>
      </c>
      <c r="R14" s="759">
        <f t="shared" si="10"/>
        <v>0</v>
      </c>
      <c r="S14" s="759" t="b">
        <f t="shared" si="11"/>
        <v>1</v>
      </c>
      <c r="T14" s="754">
        <f t="shared" si="12"/>
        <v>0</v>
      </c>
      <c r="U14" s="761"/>
    </row>
    <row r="15" spans="1:26" ht="15.95" customHeight="1">
      <c r="A15" s="888"/>
      <c r="B15" s="889"/>
      <c r="C15" s="248" t="s">
        <v>317</v>
      </c>
      <c r="D15" s="384" t="str">
        <f>IF('AD-E32'!D48="x","x","")</f>
        <v/>
      </c>
      <c r="E15" s="385" t="str">
        <f>IF('AD-E32'!E48="x","x","")</f>
        <v/>
      </c>
      <c r="F15" s="386" t="str">
        <f>IF('AD-E32'!F48="x","x","")</f>
        <v/>
      </c>
      <c r="G15" s="385" t="str">
        <f>IF('AD-E32'!G48="x","x","")</f>
        <v/>
      </c>
      <c r="H15" s="387" t="str">
        <f>IF('AD-E32'!H48="x","x","")</f>
        <v>x</v>
      </c>
      <c r="I15" s="253" t="str">
        <f t="shared" si="13"/>
        <v/>
      </c>
      <c r="J15" s="254"/>
      <c r="K15" s="254"/>
      <c r="L15" s="887">
        <v>0.1</v>
      </c>
      <c r="M15" s="859"/>
      <c r="N15" s="758">
        <f t="shared" si="6"/>
        <v>2</v>
      </c>
      <c r="O15" s="754">
        <f t="shared" si="7"/>
        <v>1</v>
      </c>
      <c r="P15" s="755">
        <f t="shared" si="8"/>
        <v>1</v>
      </c>
      <c r="Q15" s="756">
        <f t="shared" si="9"/>
        <v>0.1</v>
      </c>
      <c r="R15" s="759">
        <f t="shared" si="10"/>
        <v>0</v>
      </c>
      <c r="S15" s="759" t="b">
        <f t="shared" si="11"/>
        <v>1</v>
      </c>
      <c r="T15" s="754">
        <f t="shared" si="12"/>
        <v>0</v>
      </c>
      <c r="U15" s="761"/>
    </row>
    <row r="16" spans="1:26" ht="15" customHeight="1">
      <c r="A16" s="890" t="s">
        <v>318</v>
      </c>
      <c r="B16" s="891"/>
      <c r="C16" s="258" t="s">
        <v>300</v>
      </c>
      <c r="D16" s="384" t="str">
        <f>IF('AD-E32'!D53="x","x","")</f>
        <v/>
      </c>
      <c r="E16" s="260" t="str">
        <f>IF('AD-E32'!E53="x","x","")</f>
        <v/>
      </c>
      <c r="F16" s="261" t="str">
        <f>IF('AD-E32'!F53="x","x","")</f>
        <v/>
      </c>
      <c r="G16" s="260" t="str">
        <f>IF('AD-E32'!G53="x","x","")</f>
        <v/>
      </c>
      <c r="H16" s="262" t="str">
        <f>IF('AD-E32'!H53="x","x","")</f>
        <v>x</v>
      </c>
      <c r="I16" s="253" t="str">
        <f t="shared" si="13"/>
        <v/>
      </c>
      <c r="J16" s="254"/>
      <c r="K16" s="254"/>
      <c r="L16" s="887">
        <v>0.05</v>
      </c>
      <c r="M16" s="859"/>
      <c r="N16" s="758">
        <f t="shared" si="6"/>
        <v>1</v>
      </c>
      <c r="O16" s="754">
        <f t="shared" si="7"/>
        <v>1</v>
      </c>
      <c r="P16" s="755">
        <f t="shared" si="8"/>
        <v>1</v>
      </c>
      <c r="Q16" s="756">
        <f t="shared" si="9"/>
        <v>0.05</v>
      </c>
      <c r="R16" s="759">
        <f t="shared" si="10"/>
        <v>0</v>
      </c>
      <c r="S16" s="759" t="b">
        <f t="shared" si="11"/>
        <v>1</v>
      </c>
      <c r="T16" s="754">
        <f t="shared" si="12"/>
        <v>0</v>
      </c>
      <c r="U16" s="761"/>
    </row>
    <row r="17" spans="1:21" ht="15" customHeight="1">
      <c r="A17" s="890"/>
      <c r="B17" s="891"/>
      <c r="C17" s="248" t="s">
        <v>319</v>
      </c>
      <c r="D17" s="384" t="str">
        <f>IF('AD-E32'!D57="x","x","")</f>
        <v/>
      </c>
      <c r="E17" s="385" t="str">
        <f>IF('AD-E32'!E57="x","x","")</f>
        <v/>
      </c>
      <c r="F17" s="386" t="str">
        <f>IF('AD-E32'!F57="x","x","")</f>
        <v/>
      </c>
      <c r="G17" s="385" t="str">
        <f>IF('AD-E32'!G57="x","x","")</f>
        <v/>
      </c>
      <c r="H17" s="387" t="str">
        <f>IF('AD-E32'!H57="x","x","")</f>
        <v>x</v>
      </c>
      <c r="I17" s="253" t="str">
        <f t="shared" si="13"/>
        <v/>
      </c>
      <c r="J17" s="254"/>
      <c r="K17" s="254"/>
      <c r="L17" s="887">
        <v>0.05</v>
      </c>
      <c r="M17" s="859"/>
      <c r="N17" s="758">
        <f t="shared" si="6"/>
        <v>1</v>
      </c>
      <c r="O17" s="754">
        <f t="shared" si="7"/>
        <v>1</v>
      </c>
      <c r="P17" s="755">
        <f t="shared" si="8"/>
        <v>1</v>
      </c>
      <c r="Q17" s="756">
        <f t="shared" si="9"/>
        <v>0.05</v>
      </c>
      <c r="R17" s="759">
        <f t="shared" si="10"/>
        <v>0</v>
      </c>
      <c r="S17" s="759" t="b">
        <f t="shared" si="11"/>
        <v>1</v>
      </c>
      <c r="T17" s="754">
        <f t="shared" si="12"/>
        <v>0</v>
      </c>
      <c r="U17" s="761"/>
    </row>
    <row r="18" spans="1:21" ht="15" customHeight="1">
      <c r="A18" s="890"/>
      <c r="B18" s="891"/>
      <c r="C18" s="258" t="s">
        <v>320</v>
      </c>
      <c r="D18" s="384" t="str">
        <f>IF('AD-E32'!D61="x","x","")</f>
        <v/>
      </c>
      <c r="E18" s="260" t="str">
        <f>IF('AD-E32'!E61="x","x","")</f>
        <v/>
      </c>
      <c r="F18" s="261" t="str">
        <f>IF('AD-E32'!F61="x","x","")</f>
        <v/>
      </c>
      <c r="G18" s="260" t="str">
        <f>IF('AD-E32'!G61="x","x","")</f>
        <v/>
      </c>
      <c r="H18" s="262" t="str">
        <f>IF('AD-E32'!H61="x","x","")</f>
        <v>x</v>
      </c>
      <c r="I18" s="253" t="str">
        <f t="shared" si="13"/>
        <v/>
      </c>
      <c r="J18" s="254"/>
      <c r="K18" s="254"/>
      <c r="L18" s="887">
        <v>0.1</v>
      </c>
      <c r="M18" s="859"/>
      <c r="N18" s="758">
        <f t="shared" si="6"/>
        <v>2</v>
      </c>
      <c r="O18" s="754">
        <f t="shared" si="7"/>
        <v>1</v>
      </c>
      <c r="P18" s="755">
        <f t="shared" si="8"/>
        <v>1</v>
      </c>
      <c r="Q18" s="756">
        <f t="shared" si="9"/>
        <v>0.1</v>
      </c>
      <c r="R18" s="759">
        <f t="shared" si="10"/>
        <v>0</v>
      </c>
      <c r="S18" s="759" t="b">
        <f t="shared" si="11"/>
        <v>1</v>
      </c>
      <c r="T18" s="754">
        <f t="shared" si="12"/>
        <v>0</v>
      </c>
      <c r="U18" s="761"/>
    </row>
    <row r="19" spans="1:21" ht="15" customHeight="1">
      <c r="A19" s="890"/>
      <c r="B19" s="891"/>
      <c r="C19" s="248" t="s">
        <v>321</v>
      </c>
      <c r="D19" s="384" t="str">
        <f>IF('AD-E32'!D66="x","x","")</f>
        <v/>
      </c>
      <c r="E19" s="385" t="str">
        <f>IF('AD-E32'!E66="x","x","")</f>
        <v/>
      </c>
      <c r="F19" s="386" t="str">
        <f>IF('AD-E32'!F66="x","x","")</f>
        <v/>
      </c>
      <c r="G19" s="385" t="str">
        <f>IF('AD-E32'!G66="x","x","")</f>
        <v/>
      </c>
      <c r="H19" s="387" t="str">
        <f>IF('AD-E32'!H66="x","x","")</f>
        <v>x</v>
      </c>
      <c r="I19" s="253" t="str">
        <f t="shared" si="13"/>
        <v/>
      </c>
      <c r="J19" s="254"/>
      <c r="K19" s="254"/>
      <c r="L19" s="887">
        <v>0.1</v>
      </c>
      <c r="M19" s="859"/>
      <c r="N19" s="758">
        <f t="shared" si="6"/>
        <v>2</v>
      </c>
      <c r="O19" s="754">
        <f t="shared" si="7"/>
        <v>1</v>
      </c>
      <c r="P19" s="755">
        <f t="shared" si="8"/>
        <v>1</v>
      </c>
      <c r="Q19" s="756">
        <f t="shared" si="9"/>
        <v>0.1</v>
      </c>
      <c r="R19" s="759">
        <f t="shared" si="10"/>
        <v>0</v>
      </c>
      <c r="S19" s="759" t="b">
        <f t="shared" si="11"/>
        <v>1</v>
      </c>
      <c r="T19" s="754">
        <f t="shared" si="12"/>
        <v>0</v>
      </c>
      <c r="U19" s="761"/>
    </row>
    <row r="20" spans="1:21" ht="15" customHeight="1" thickBot="1">
      <c r="A20" s="892"/>
      <c r="B20" s="893"/>
      <c r="C20" s="894" t="s">
        <v>322</v>
      </c>
      <c r="D20" s="400" t="str">
        <f>IF('AD-E32'!D70="x","x","")</f>
        <v/>
      </c>
      <c r="E20" s="401" t="str">
        <f>IF('AD-E32'!E70="x","x","")</f>
        <v/>
      </c>
      <c r="F20" s="402" t="str">
        <f>IF('AD-E32'!F70="x","x","")</f>
        <v/>
      </c>
      <c r="G20" s="401" t="str">
        <f>IF('AD-E32'!G70="x","x","")</f>
        <v/>
      </c>
      <c r="H20" s="403" t="str">
        <f>IF('AD-E32'!H70="x","x","")</f>
        <v>x</v>
      </c>
      <c r="I20" s="253" t="str">
        <f t="shared" si="13"/>
        <v/>
      </c>
      <c r="J20" s="254"/>
      <c r="K20" s="254"/>
      <c r="L20" s="887">
        <v>0.05</v>
      </c>
      <c r="M20" s="859"/>
      <c r="N20" s="758">
        <f t="shared" si="6"/>
        <v>1</v>
      </c>
      <c r="O20" s="754">
        <f t="shared" si="7"/>
        <v>1</v>
      </c>
      <c r="P20" s="755">
        <f t="shared" si="8"/>
        <v>1</v>
      </c>
      <c r="Q20" s="756">
        <f t="shared" si="9"/>
        <v>0.05</v>
      </c>
      <c r="R20" s="759">
        <f t="shared" si="10"/>
        <v>0</v>
      </c>
      <c r="S20" s="759" t="b">
        <f t="shared" si="11"/>
        <v>1</v>
      </c>
      <c r="T20" s="754">
        <f t="shared" si="12"/>
        <v>0</v>
      </c>
      <c r="U20" s="761"/>
    </row>
    <row r="21" spans="1:21">
      <c r="A21" s="276"/>
      <c r="B21" s="277"/>
      <c r="C21" s="436" t="s">
        <v>29</v>
      </c>
      <c r="D21" s="278"/>
      <c r="E21" s="895">
        <f>(Q6*L6)</f>
        <v>0.05</v>
      </c>
      <c r="F21" s="895"/>
      <c r="G21" s="895"/>
      <c r="H21" s="895"/>
      <c r="I21" s="219"/>
      <c r="J21" s="220"/>
      <c r="K21" s="220"/>
      <c r="L21" s="886">
        <f>SUM(L7:L20)</f>
        <v>1</v>
      </c>
      <c r="M21" s="859"/>
      <c r="N21" s="758"/>
      <c r="O21" s="754">
        <f>O6</f>
        <v>1</v>
      </c>
      <c r="P21" s="756"/>
      <c r="Q21" s="896"/>
      <c r="R21" s="759">
        <f>SUM(R7:R20)</f>
        <v>0</v>
      </c>
      <c r="S21" s="762"/>
      <c r="T21" s="754">
        <f>SUM(T7:T20)</f>
        <v>0</v>
      </c>
      <c r="U21" s="761"/>
    </row>
    <row r="22" spans="1:21" ht="13.5" thickBot="1">
      <c r="A22" s="276"/>
      <c r="B22" s="277"/>
      <c r="C22" s="275" t="s">
        <v>276</v>
      </c>
      <c r="D22" s="278"/>
      <c r="E22" s="544">
        <f>IF(R21&lt;&gt;0,"",(IF(O21&lt;&gt;0,(N6*L6)/(L6*O6),0)))</f>
        <v>20</v>
      </c>
      <c r="F22" s="544"/>
      <c r="G22" s="897" t="s">
        <v>9</v>
      </c>
      <c r="H22" s="897"/>
      <c r="I22" s="219"/>
      <c r="J22" s="220"/>
      <c r="K22" s="220"/>
      <c r="L22" s="221"/>
      <c r="M22" s="859"/>
      <c r="N22" s="860"/>
      <c r="O22" s="861"/>
      <c r="P22" s="862"/>
      <c r="Q22" s="862"/>
      <c r="R22" s="863"/>
      <c r="S22" s="864"/>
      <c r="T22" s="761"/>
      <c r="U22" s="761"/>
    </row>
    <row r="23" spans="1:21" ht="13.5" thickBot="1">
      <c r="A23" s="276"/>
      <c r="B23" s="277"/>
      <c r="C23" s="275" t="s">
        <v>16</v>
      </c>
      <c r="D23" s="278"/>
      <c r="E23" s="519">
        <v>14</v>
      </c>
      <c r="F23" s="520"/>
      <c r="G23" s="898" t="s">
        <v>8</v>
      </c>
      <c r="H23" s="899"/>
      <c r="I23" s="219"/>
      <c r="J23" s="220"/>
      <c r="K23" s="220"/>
      <c r="L23" s="221"/>
      <c r="M23" s="859"/>
      <c r="N23" s="860"/>
      <c r="O23" s="861"/>
      <c r="P23" s="862"/>
      <c r="Q23" s="862"/>
      <c r="R23" s="863"/>
      <c r="S23" s="864"/>
      <c r="T23" s="761"/>
      <c r="U23" s="761"/>
    </row>
    <row r="24" spans="1:21" ht="18.75" customHeight="1" thickBot="1">
      <c r="A24" s="276"/>
      <c r="B24" s="277"/>
      <c r="C24" s="275" t="s">
        <v>17</v>
      </c>
      <c r="D24" s="278"/>
      <c r="E24" s="900">
        <f>IF(R21&lt;&gt;0,"",E23*'Identification E32'!B6)</f>
        <v>56</v>
      </c>
      <c r="F24" s="901"/>
      <c r="G24" s="902">
        <f>(20*'Identification E32'!B6)</f>
        <v>80</v>
      </c>
      <c r="H24" s="903"/>
      <c r="I24" s="253"/>
      <c r="J24" s="220"/>
      <c r="K24" s="220"/>
      <c r="L24" s="221"/>
      <c r="M24" s="859"/>
      <c r="N24" s="860"/>
      <c r="O24" s="861"/>
      <c r="P24" s="862"/>
      <c r="Q24" s="862"/>
      <c r="R24" s="863"/>
      <c r="S24" s="864"/>
      <c r="T24" s="761"/>
      <c r="U24" s="761"/>
    </row>
    <row r="25" spans="1:21">
      <c r="A25" s="527" t="s">
        <v>24</v>
      </c>
      <c r="B25" s="527"/>
      <c r="C25" s="527"/>
      <c r="D25" s="527"/>
      <c r="E25" s="527"/>
      <c r="F25" s="527"/>
      <c r="G25" s="527"/>
      <c r="H25" s="527"/>
      <c r="I25" s="219"/>
      <c r="J25" s="220"/>
      <c r="K25" s="220"/>
      <c r="L25" s="221"/>
      <c r="M25" s="859"/>
      <c r="N25" s="860"/>
      <c r="O25" s="861"/>
      <c r="P25" s="862"/>
      <c r="Q25" s="862"/>
      <c r="R25" s="863"/>
      <c r="S25" s="864"/>
      <c r="T25" s="761"/>
      <c r="U25" s="761"/>
    </row>
    <row r="26" spans="1:21" ht="13.5" thickBot="1">
      <c r="A26" s="528" t="s">
        <v>41</v>
      </c>
      <c r="B26" s="528"/>
      <c r="C26" s="528"/>
      <c r="D26" s="528"/>
      <c r="E26" s="528"/>
      <c r="F26" s="528"/>
      <c r="G26" s="528"/>
      <c r="H26" s="528"/>
      <c r="I26" s="279" t="s">
        <v>18</v>
      </c>
      <c r="J26" s="220"/>
      <c r="K26" s="220"/>
      <c r="L26" s="221"/>
      <c r="M26" s="904"/>
      <c r="N26" s="860"/>
      <c r="O26" s="861"/>
      <c r="P26" s="862"/>
      <c r="Q26" s="862"/>
      <c r="R26" s="863"/>
      <c r="S26" s="864"/>
      <c r="T26" s="761"/>
      <c r="U26" s="761"/>
    </row>
    <row r="27" spans="1:21" ht="15" customHeight="1">
      <c r="A27" s="905" t="s">
        <v>10</v>
      </c>
      <c r="B27" s="906"/>
      <c r="C27" s="680" t="str">
        <f>(IF(R21&gt;0,"Attention erreur de saisie ! Voir ci-dessus",""))</f>
        <v/>
      </c>
      <c r="D27" s="514"/>
      <c r="E27" s="514"/>
      <c r="F27" s="514"/>
      <c r="G27" s="514"/>
      <c r="H27" s="515"/>
      <c r="I27" s="219"/>
      <c r="J27" s="220"/>
      <c r="K27" s="220"/>
      <c r="L27" s="221"/>
      <c r="M27" s="859"/>
      <c r="N27" s="860"/>
      <c r="O27" s="861"/>
      <c r="P27" s="862"/>
      <c r="Q27" s="862"/>
      <c r="R27" s="863"/>
      <c r="S27" s="864"/>
      <c r="T27" s="761"/>
      <c r="U27" s="761"/>
    </row>
    <row r="28" spans="1:21" ht="84.75" customHeight="1" thickBot="1">
      <c r="A28" s="694"/>
      <c r="B28" s="695"/>
      <c r="C28" s="695"/>
      <c r="D28" s="695"/>
      <c r="E28" s="695"/>
      <c r="F28" s="695"/>
      <c r="G28" s="695"/>
      <c r="H28" s="696"/>
      <c r="I28" s="280"/>
      <c r="J28" s="220"/>
      <c r="K28" s="220"/>
      <c r="L28" s="221"/>
      <c r="M28" s="859"/>
      <c r="N28" s="860"/>
      <c r="O28" s="861"/>
      <c r="P28" s="862"/>
      <c r="Q28" s="862"/>
      <c r="R28" s="863"/>
      <c r="S28" s="864"/>
      <c r="T28" s="761"/>
      <c r="U28" s="761"/>
    </row>
    <row r="29" spans="1:21" ht="15.75" customHeight="1" thickBot="1">
      <c r="A29" s="281"/>
      <c r="B29" s="282"/>
      <c r="C29" s="282"/>
      <c r="D29" s="283"/>
      <c r="E29" s="283"/>
      <c r="F29" s="283"/>
      <c r="G29" s="283"/>
      <c r="H29" s="283"/>
      <c r="I29" s="280"/>
      <c r="J29" s="220"/>
      <c r="K29" s="220"/>
      <c r="L29" s="221"/>
      <c r="M29" s="859"/>
      <c r="N29" s="860"/>
      <c r="O29" s="861"/>
      <c r="P29" s="862"/>
      <c r="Q29" s="862"/>
      <c r="R29" s="863"/>
      <c r="S29" s="864"/>
      <c r="T29" s="761"/>
      <c r="U29" s="761"/>
    </row>
    <row r="30" spans="1:21" ht="19.5" customHeight="1">
      <c r="A30" s="1003" t="s">
        <v>22</v>
      </c>
      <c r="B30" s="1013"/>
      <c r="C30" s="1005" t="s">
        <v>13</v>
      </c>
      <c r="D30" s="284"/>
      <c r="E30" s="512" t="s">
        <v>14</v>
      </c>
      <c r="F30" s="513"/>
      <c r="G30" s="513"/>
      <c r="H30" s="1014"/>
      <c r="I30" s="232"/>
      <c r="J30" s="220"/>
      <c r="K30" s="220"/>
      <c r="L30" s="221"/>
      <c r="M30" s="859"/>
      <c r="N30" s="860"/>
      <c r="O30" s="861"/>
      <c r="P30" s="862"/>
      <c r="Q30" s="862"/>
      <c r="R30" s="863"/>
      <c r="S30" s="864"/>
      <c r="T30" s="761"/>
      <c r="U30" s="761"/>
    </row>
    <row r="31" spans="1:21" ht="30.75" customHeight="1" thickBot="1">
      <c r="A31" s="507"/>
      <c r="B31" s="508"/>
      <c r="C31" s="285"/>
      <c r="D31" s="278"/>
      <c r="E31" s="978">
        <v>41761</v>
      </c>
      <c r="F31" s="979"/>
      <c r="G31" s="979"/>
      <c r="H31" s="980"/>
      <c r="I31" s="219"/>
      <c r="J31" s="220"/>
      <c r="K31" s="220"/>
      <c r="L31" s="221"/>
      <c r="M31" s="859"/>
      <c r="N31" s="860"/>
      <c r="O31" s="861"/>
      <c r="P31" s="862"/>
      <c r="Q31" s="862"/>
      <c r="R31" s="863"/>
      <c r="S31" s="864"/>
      <c r="T31" s="761"/>
      <c r="U31" s="761"/>
    </row>
    <row r="32" spans="1:21" ht="30.75" customHeight="1">
      <c r="A32" s="507"/>
      <c r="B32" s="508"/>
      <c r="C32" s="285"/>
      <c r="D32" s="278"/>
      <c r="E32" s="232"/>
      <c r="F32" s="232"/>
      <c r="G32" s="232"/>
      <c r="H32" s="232"/>
      <c r="I32" s="219"/>
      <c r="J32" s="220"/>
      <c r="K32" s="220"/>
      <c r="L32" s="221"/>
      <c r="M32" s="859"/>
      <c r="N32" s="860"/>
      <c r="O32" s="861"/>
      <c r="P32" s="862"/>
      <c r="Q32" s="862"/>
      <c r="R32" s="863"/>
      <c r="S32" s="864"/>
      <c r="T32" s="761"/>
      <c r="U32" s="761"/>
    </row>
    <row r="33" spans="1:21" ht="30.75" customHeight="1">
      <c r="A33" s="507"/>
      <c r="B33" s="508"/>
      <c r="C33" s="285"/>
      <c r="D33" s="278"/>
      <c r="E33" s="232"/>
      <c r="F33" s="232"/>
      <c r="G33" s="232"/>
      <c r="H33" s="232"/>
      <c r="I33" s="219"/>
      <c r="J33" s="220"/>
      <c r="K33" s="220"/>
      <c r="L33" s="221"/>
      <c r="M33" s="859"/>
      <c r="N33" s="860"/>
      <c r="O33" s="861"/>
      <c r="P33" s="862"/>
      <c r="Q33" s="862"/>
      <c r="R33" s="863"/>
      <c r="S33" s="864"/>
      <c r="T33" s="761"/>
      <c r="U33" s="761"/>
    </row>
    <row r="34" spans="1:21" ht="30.75" customHeight="1" thickBot="1">
      <c r="A34" s="509"/>
      <c r="B34" s="510"/>
      <c r="C34" s="286"/>
      <c r="D34" s="278"/>
      <c r="E34" s="715" t="s">
        <v>424</v>
      </c>
      <c r="F34" s="511"/>
      <c r="G34" s="511"/>
      <c r="H34" s="511"/>
      <c r="I34" s="219"/>
      <c r="J34" s="220"/>
      <c r="K34" s="220"/>
      <c r="L34" s="221"/>
      <c r="M34" s="859"/>
      <c r="N34" s="860"/>
      <c r="O34" s="861"/>
      <c r="P34" s="862"/>
      <c r="Q34" s="862"/>
      <c r="R34" s="863"/>
      <c r="S34" s="864"/>
      <c r="T34" s="761"/>
      <c r="U34" s="761"/>
    </row>
    <row r="35" spans="1:21">
      <c r="A35" s="276"/>
      <c r="B35" s="277"/>
      <c r="C35" s="236"/>
      <c r="D35" s="278"/>
      <c r="E35" s="232"/>
      <c r="F35" s="232"/>
      <c r="G35" s="232"/>
      <c r="H35" s="232"/>
      <c r="I35" s="219"/>
      <c r="J35" s="220"/>
      <c r="K35" s="220"/>
      <c r="L35" s="221"/>
      <c r="M35" s="859"/>
      <c r="N35" s="860"/>
      <c r="O35" s="861"/>
      <c r="P35" s="862"/>
      <c r="Q35" s="862"/>
      <c r="R35" s="863"/>
      <c r="S35" s="864"/>
      <c r="T35" s="761"/>
      <c r="U35" s="761"/>
    </row>
    <row r="36" spans="1:21" ht="14.25">
      <c r="B36" s="288"/>
    </row>
  </sheetData>
  <sheetProtection password="C7E0" sheet="1" objects="1" scenarios="1"/>
  <mergeCells count="37">
    <mergeCell ref="E34:H34"/>
    <mergeCell ref="A33:B33"/>
    <mergeCell ref="A34:B34"/>
    <mergeCell ref="S4:S5"/>
    <mergeCell ref="T4:T5"/>
    <mergeCell ref="A28:H28"/>
    <mergeCell ref="A30:B30"/>
    <mergeCell ref="E30:H30"/>
    <mergeCell ref="A31:B31"/>
    <mergeCell ref="E31:H31"/>
    <mergeCell ref="A32:B32"/>
    <mergeCell ref="E24:F24"/>
    <mergeCell ref="G24:H24"/>
    <mergeCell ref="A25:H25"/>
    <mergeCell ref="A26:H26"/>
    <mergeCell ref="A27:B27"/>
    <mergeCell ref="C27:H27"/>
    <mergeCell ref="A14:B15"/>
    <mergeCell ref="A16:B20"/>
    <mergeCell ref="E21:H21"/>
    <mergeCell ref="E22:F22"/>
    <mergeCell ref="G22:H22"/>
    <mergeCell ref="E23:F23"/>
    <mergeCell ref="G23:H23"/>
    <mergeCell ref="M4:M5"/>
    <mergeCell ref="P4:P5"/>
    <mergeCell ref="Q4:Q5"/>
    <mergeCell ref="R4:R5"/>
    <mergeCell ref="A5:B5"/>
    <mergeCell ref="N4:N5"/>
    <mergeCell ref="O4:O5"/>
    <mergeCell ref="A1:H1"/>
    <mergeCell ref="A7:B13"/>
    <mergeCell ref="A2:B2"/>
    <mergeCell ref="D2:H2"/>
    <mergeCell ref="D4:H4"/>
    <mergeCell ref="A6:C6"/>
  </mergeCells>
  <printOptions horizontalCentered="1" verticalCentered="1"/>
  <pageMargins left="0.27559055118110237" right="0.19685039370078741" top="0.13" bottom="0.13" header="0.16" footer="0.15748031496062992"/>
  <pageSetup paperSize="9" scale="71" orientation="landscape" horizontalDpi="4294967293" verticalDpi="4294967293" r:id="rId1"/>
  <headerFooter alignWithMargins="0">
    <oddFooter>&amp;RPage 2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900FF"/>
  </sheetPr>
  <dimension ref="A1:V77"/>
  <sheetViews>
    <sheetView zoomScaleNormal="100" workbookViewId="0">
      <selection activeCell="C52" sqref="C52"/>
    </sheetView>
  </sheetViews>
  <sheetFormatPr baseColWidth="10" defaultRowHeight="12.75"/>
  <cols>
    <col min="1" max="1" width="11.42578125" style="235"/>
    <col min="2" max="2" width="45.7109375" style="235" customWidth="1"/>
    <col min="3" max="3" width="98.85546875" style="235" customWidth="1"/>
    <col min="4" max="4" width="4.85546875" style="289" customWidth="1"/>
    <col min="5" max="8" width="4.85546875" style="290" customWidth="1"/>
    <col min="9" max="9" width="4" style="291" customWidth="1"/>
    <col min="10" max="10" width="51.85546875" style="374" bestFit="1" customWidth="1"/>
    <col min="11" max="11" width="11" style="375" customWidth="1"/>
    <col min="12" max="13" width="11" style="376" customWidth="1"/>
    <col min="14" max="14" width="6.42578125" style="377" customWidth="1"/>
    <col min="15" max="15" width="11.42578125" style="378"/>
    <col min="16" max="16" width="34.42578125" style="228" customWidth="1"/>
    <col min="17" max="22" width="11.42578125" style="228"/>
    <col min="23" max="257" width="11.42578125" style="235"/>
    <col min="258" max="258" width="45.7109375" style="235" customWidth="1"/>
    <col min="259" max="259" width="98.85546875" style="235" customWidth="1"/>
    <col min="260" max="260" width="5" style="235" bestFit="1" customWidth="1"/>
    <col min="261" max="264" width="3.7109375" style="235" customWidth="1"/>
    <col min="265" max="265" width="4" style="235" customWidth="1"/>
    <col min="266" max="266" width="51.85546875" style="235" bestFit="1" customWidth="1"/>
    <col min="267" max="269" width="11" style="235" customWidth="1"/>
    <col min="270" max="270" width="6.42578125" style="235" customWidth="1"/>
    <col min="271" max="271" width="11.42578125" style="235"/>
    <col min="272" max="272" width="34.42578125" style="235" customWidth="1"/>
    <col min="273" max="513" width="11.42578125" style="235"/>
    <col min="514" max="514" width="45.7109375" style="235" customWidth="1"/>
    <col min="515" max="515" width="98.85546875" style="235" customWidth="1"/>
    <col min="516" max="516" width="5" style="235" bestFit="1" customWidth="1"/>
    <col min="517" max="520" width="3.7109375" style="235" customWidth="1"/>
    <col min="521" max="521" width="4" style="235" customWidth="1"/>
    <col min="522" max="522" width="51.85546875" style="235" bestFit="1" customWidth="1"/>
    <col min="523" max="525" width="11" style="235" customWidth="1"/>
    <col min="526" max="526" width="6.42578125" style="235" customWidth="1"/>
    <col min="527" max="527" width="11.42578125" style="235"/>
    <col min="528" max="528" width="34.42578125" style="235" customWidth="1"/>
    <col min="529" max="769" width="11.42578125" style="235"/>
    <col min="770" max="770" width="45.7109375" style="235" customWidth="1"/>
    <col min="771" max="771" width="98.85546875" style="235" customWidth="1"/>
    <col min="772" max="772" width="5" style="235" bestFit="1" customWidth="1"/>
    <col min="773" max="776" width="3.7109375" style="235" customWidth="1"/>
    <col min="777" max="777" width="4" style="235" customWidth="1"/>
    <col min="778" max="778" width="51.85546875" style="235" bestFit="1" customWidth="1"/>
    <col min="779" max="781" width="11" style="235" customWidth="1"/>
    <col min="782" max="782" width="6.42578125" style="235" customWidth="1"/>
    <col min="783" max="783" width="11.42578125" style="235"/>
    <col min="784" max="784" width="34.42578125" style="235" customWidth="1"/>
    <col min="785" max="1025" width="11.42578125" style="235"/>
    <col min="1026" max="1026" width="45.7109375" style="235" customWidth="1"/>
    <col min="1027" max="1027" width="98.85546875" style="235" customWidth="1"/>
    <col min="1028" max="1028" width="5" style="235" bestFit="1" customWidth="1"/>
    <col min="1029" max="1032" width="3.7109375" style="235" customWidth="1"/>
    <col min="1033" max="1033" width="4" style="235" customWidth="1"/>
    <col min="1034" max="1034" width="51.85546875" style="235" bestFit="1" customWidth="1"/>
    <col min="1035" max="1037" width="11" style="235" customWidth="1"/>
    <col min="1038" max="1038" width="6.42578125" style="235" customWidth="1"/>
    <col min="1039" max="1039" width="11.42578125" style="235"/>
    <col min="1040" max="1040" width="34.42578125" style="235" customWidth="1"/>
    <col min="1041" max="1281" width="11.42578125" style="235"/>
    <col min="1282" max="1282" width="45.7109375" style="235" customWidth="1"/>
    <col min="1283" max="1283" width="98.85546875" style="235" customWidth="1"/>
    <col min="1284" max="1284" width="5" style="235" bestFit="1" customWidth="1"/>
    <col min="1285" max="1288" width="3.7109375" style="235" customWidth="1"/>
    <col min="1289" max="1289" width="4" style="235" customWidth="1"/>
    <col min="1290" max="1290" width="51.85546875" style="235" bestFit="1" customWidth="1"/>
    <col min="1291" max="1293" width="11" style="235" customWidth="1"/>
    <col min="1294" max="1294" width="6.42578125" style="235" customWidth="1"/>
    <col min="1295" max="1295" width="11.42578125" style="235"/>
    <col min="1296" max="1296" width="34.42578125" style="235" customWidth="1"/>
    <col min="1297" max="1537" width="11.42578125" style="235"/>
    <col min="1538" max="1538" width="45.7109375" style="235" customWidth="1"/>
    <col min="1539" max="1539" width="98.85546875" style="235" customWidth="1"/>
    <col min="1540" max="1540" width="5" style="235" bestFit="1" customWidth="1"/>
    <col min="1541" max="1544" width="3.7109375" style="235" customWidth="1"/>
    <col min="1545" max="1545" width="4" style="235" customWidth="1"/>
    <col min="1546" max="1546" width="51.85546875" style="235" bestFit="1" customWidth="1"/>
    <col min="1547" max="1549" width="11" style="235" customWidth="1"/>
    <col min="1550" max="1550" width="6.42578125" style="235" customWidth="1"/>
    <col min="1551" max="1551" width="11.42578125" style="235"/>
    <col min="1552" max="1552" width="34.42578125" style="235" customWidth="1"/>
    <col min="1553" max="1793" width="11.42578125" style="235"/>
    <col min="1794" max="1794" width="45.7109375" style="235" customWidth="1"/>
    <col min="1795" max="1795" width="98.85546875" style="235" customWidth="1"/>
    <col min="1796" max="1796" width="5" style="235" bestFit="1" customWidth="1"/>
    <col min="1797" max="1800" width="3.7109375" style="235" customWidth="1"/>
    <col min="1801" max="1801" width="4" style="235" customWidth="1"/>
    <col min="1802" max="1802" width="51.85546875" style="235" bestFit="1" customWidth="1"/>
    <col min="1803" max="1805" width="11" style="235" customWidth="1"/>
    <col min="1806" max="1806" width="6.42578125" style="235" customWidth="1"/>
    <col min="1807" max="1807" width="11.42578125" style="235"/>
    <col min="1808" max="1808" width="34.42578125" style="235" customWidth="1"/>
    <col min="1809" max="2049" width="11.42578125" style="235"/>
    <col min="2050" max="2050" width="45.7109375" style="235" customWidth="1"/>
    <col min="2051" max="2051" width="98.85546875" style="235" customWidth="1"/>
    <col min="2052" max="2052" width="5" style="235" bestFit="1" customWidth="1"/>
    <col min="2053" max="2056" width="3.7109375" style="235" customWidth="1"/>
    <col min="2057" max="2057" width="4" style="235" customWidth="1"/>
    <col min="2058" max="2058" width="51.85546875" style="235" bestFit="1" customWidth="1"/>
    <col min="2059" max="2061" width="11" style="235" customWidth="1"/>
    <col min="2062" max="2062" width="6.42578125" style="235" customWidth="1"/>
    <col min="2063" max="2063" width="11.42578125" style="235"/>
    <col min="2064" max="2064" width="34.42578125" style="235" customWidth="1"/>
    <col min="2065" max="2305" width="11.42578125" style="235"/>
    <col min="2306" max="2306" width="45.7109375" style="235" customWidth="1"/>
    <col min="2307" max="2307" width="98.85546875" style="235" customWidth="1"/>
    <col min="2308" max="2308" width="5" style="235" bestFit="1" customWidth="1"/>
    <col min="2309" max="2312" width="3.7109375" style="235" customWidth="1"/>
    <col min="2313" max="2313" width="4" style="235" customWidth="1"/>
    <col min="2314" max="2314" width="51.85546875" style="235" bestFit="1" customWidth="1"/>
    <col min="2315" max="2317" width="11" style="235" customWidth="1"/>
    <col min="2318" max="2318" width="6.42578125" style="235" customWidth="1"/>
    <col min="2319" max="2319" width="11.42578125" style="235"/>
    <col min="2320" max="2320" width="34.42578125" style="235" customWidth="1"/>
    <col min="2321" max="2561" width="11.42578125" style="235"/>
    <col min="2562" max="2562" width="45.7109375" style="235" customWidth="1"/>
    <col min="2563" max="2563" width="98.85546875" style="235" customWidth="1"/>
    <col min="2564" max="2564" width="5" style="235" bestFit="1" customWidth="1"/>
    <col min="2565" max="2568" width="3.7109375" style="235" customWidth="1"/>
    <col min="2569" max="2569" width="4" style="235" customWidth="1"/>
    <col min="2570" max="2570" width="51.85546875" style="235" bestFit="1" customWidth="1"/>
    <col min="2571" max="2573" width="11" style="235" customWidth="1"/>
    <col min="2574" max="2574" width="6.42578125" style="235" customWidth="1"/>
    <col min="2575" max="2575" width="11.42578125" style="235"/>
    <col min="2576" max="2576" width="34.42578125" style="235" customWidth="1"/>
    <col min="2577" max="2817" width="11.42578125" style="235"/>
    <col min="2818" max="2818" width="45.7109375" style="235" customWidth="1"/>
    <col min="2819" max="2819" width="98.85546875" style="235" customWidth="1"/>
    <col min="2820" max="2820" width="5" style="235" bestFit="1" customWidth="1"/>
    <col min="2821" max="2824" width="3.7109375" style="235" customWidth="1"/>
    <col min="2825" max="2825" width="4" style="235" customWidth="1"/>
    <col min="2826" max="2826" width="51.85546875" style="235" bestFit="1" customWidth="1"/>
    <col min="2827" max="2829" width="11" style="235" customWidth="1"/>
    <col min="2830" max="2830" width="6.42578125" style="235" customWidth="1"/>
    <col min="2831" max="2831" width="11.42578125" style="235"/>
    <col min="2832" max="2832" width="34.42578125" style="235" customWidth="1"/>
    <col min="2833" max="3073" width="11.42578125" style="235"/>
    <col min="3074" max="3074" width="45.7109375" style="235" customWidth="1"/>
    <col min="3075" max="3075" width="98.85546875" style="235" customWidth="1"/>
    <col min="3076" max="3076" width="5" style="235" bestFit="1" customWidth="1"/>
    <col min="3077" max="3080" width="3.7109375" style="235" customWidth="1"/>
    <col min="3081" max="3081" width="4" style="235" customWidth="1"/>
    <col min="3082" max="3082" width="51.85546875" style="235" bestFit="1" customWidth="1"/>
    <col min="3083" max="3085" width="11" style="235" customWidth="1"/>
    <col min="3086" max="3086" width="6.42578125" style="235" customWidth="1"/>
    <col min="3087" max="3087" width="11.42578125" style="235"/>
    <col min="3088" max="3088" width="34.42578125" style="235" customWidth="1"/>
    <col min="3089" max="3329" width="11.42578125" style="235"/>
    <col min="3330" max="3330" width="45.7109375" style="235" customWidth="1"/>
    <col min="3331" max="3331" width="98.85546875" style="235" customWidth="1"/>
    <col min="3332" max="3332" width="5" style="235" bestFit="1" customWidth="1"/>
    <col min="3333" max="3336" width="3.7109375" style="235" customWidth="1"/>
    <col min="3337" max="3337" width="4" style="235" customWidth="1"/>
    <col min="3338" max="3338" width="51.85546875" style="235" bestFit="1" customWidth="1"/>
    <col min="3339" max="3341" width="11" style="235" customWidth="1"/>
    <col min="3342" max="3342" width="6.42578125" style="235" customWidth="1"/>
    <col min="3343" max="3343" width="11.42578125" style="235"/>
    <col min="3344" max="3344" width="34.42578125" style="235" customWidth="1"/>
    <col min="3345" max="3585" width="11.42578125" style="235"/>
    <col min="3586" max="3586" width="45.7109375" style="235" customWidth="1"/>
    <col min="3587" max="3587" width="98.85546875" style="235" customWidth="1"/>
    <col min="3588" max="3588" width="5" style="235" bestFit="1" customWidth="1"/>
    <col min="3589" max="3592" width="3.7109375" style="235" customWidth="1"/>
    <col min="3593" max="3593" width="4" style="235" customWidth="1"/>
    <col min="3594" max="3594" width="51.85546875" style="235" bestFit="1" customWidth="1"/>
    <col min="3595" max="3597" width="11" style="235" customWidth="1"/>
    <col min="3598" max="3598" width="6.42578125" style="235" customWidth="1"/>
    <col min="3599" max="3599" width="11.42578125" style="235"/>
    <col min="3600" max="3600" width="34.42578125" style="235" customWidth="1"/>
    <col min="3601" max="3841" width="11.42578125" style="235"/>
    <col min="3842" max="3842" width="45.7109375" style="235" customWidth="1"/>
    <col min="3843" max="3843" width="98.85546875" style="235" customWidth="1"/>
    <col min="3844" max="3844" width="5" style="235" bestFit="1" customWidth="1"/>
    <col min="3845" max="3848" width="3.7109375" style="235" customWidth="1"/>
    <col min="3849" max="3849" width="4" style="235" customWidth="1"/>
    <col min="3850" max="3850" width="51.85546875" style="235" bestFit="1" customWidth="1"/>
    <col min="3851" max="3853" width="11" style="235" customWidth="1"/>
    <col min="3854" max="3854" width="6.42578125" style="235" customWidth="1"/>
    <col min="3855" max="3855" width="11.42578125" style="235"/>
    <col min="3856" max="3856" width="34.42578125" style="235" customWidth="1"/>
    <col min="3857" max="4097" width="11.42578125" style="235"/>
    <col min="4098" max="4098" width="45.7109375" style="235" customWidth="1"/>
    <col min="4099" max="4099" width="98.85546875" style="235" customWidth="1"/>
    <col min="4100" max="4100" width="5" style="235" bestFit="1" customWidth="1"/>
    <col min="4101" max="4104" width="3.7109375" style="235" customWidth="1"/>
    <col min="4105" max="4105" width="4" style="235" customWidth="1"/>
    <col min="4106" max="4106" width="51.85546875" style="235" bestFit="1" customWidth="1"/>
    <col min="4107" max="4109" width="11" style="235" customWidth="1"/>
    <col min="4110" max="4110" width="6.42578125" style="235" customWidth="1"/>
    <col min="4111" max="4111" width="11.42578125" style="235"/>
    <col min="4112" max="4112" width="34.42578125" style="235" customWidth="1"/>
    <col min="4113" max="4353" width="11.42578125" style="235"/>
    <col min="4354" max="4354" width="45.7109375" style="235" customWidth="1"/>
    <col min="4355" max="4355" width="98.85546875" style="235" customWidth="1"/>
    <col min="4356" max="4356" width="5" style="235" bestFit="1" customWidth="1"/>
    <col min="4357" max="4360" width="3.7109375" style="235" customWidth="1"/>
    <col min="4361" max="4361" width="4" style="235" customWidth="1"/>
    <col min="4362" max="4362" width="51.85546875" style="235" bestFit="1" customWidth="1"/>
    <col min="4363" max="4365" width="11" style="235" customWidth="1"/>
    <col min="4366" max="4366" width="6.42578125" style="235" customWidth="1"/>
    <col min="4367" max="4367" width="11.42578125" style="235"/>
    <col min="4368" max="4368" width="34.42578125" style="235" customWidth="1"/>
    <col min="4369" max="4609" width="11.42578125" style="235"/>
    <col min="4610" max="4610" width="45.7109375" style="235" customWidth="1"/>
    <col min="4611" max="4611" width="98.85546875" style="235" customWidth="1"/>
    <col min="4612" max="4612" width="5" style="235" bestFit="1" customWidth="1"/>
    <col min="4613" max="4616" width="3.7109375" style="235" customWidth="1"/>
    <col min="4617" max="4617" width="4" style="235" customWidth="1"/>
    <col min="4618" max="4618" width="51.85546875" style="235" bestFit="1" customWidth="1"/>
    <col min="4619" max="4621" width="11" style="235" customWidth="1"/>
    <col min="4622" max="4622" width="6.42578125" style="235" customWidth="1"/>
    <col min="4623" max="4623" width="11.42578125" style="235"/>
    <col min="4624" max="4624" width="34.42578125" style="235" customWidth="1"/>
    <col min="4625" max="4865" width="11.42578125" style="235"/>
    <col min="4866" max="4866" width="45.7109375" style="235" customWidth="1"/>
    <col min="4867" max="4867" width="98.85546875" style="235" customWidth="1"/>
    <col min="4868" max="4868" width="5" style="235" bestFit="1" customWidth="1"/>
    <col min="4869" max="4872" width="3.7109375" style="235" customWidth="1"/>
    <col min="4873" max="4873" width="4" style="235" customWidth="1"/>
    <col min="4874" max="4874" width="51.85546875" style="235" bestFit="1" customWidth="1"/>
    <col min="4875" max="4877" width="11" style="235" customWidth="1"/>
    <col min="4878" max="4878" width="6.42578125" style="235" customWidth="1"/>
    <col min="4879" max="4879" width="11.42578125" style="235"/>
    <col min="4880" max="4880" width="34.42578125" style="235" customWidth="1"/>
    <col min="4881" max="5121" width="11.42578125" style="235"/>
    <col min="5122" max="5122" width="45.7109375" style="235" customWidth="1"/>
    <col min="5123" max="5123" width="98.85546875" style="235" customWidth="1"/>
    <col min="5124" max="5124" width="5" style="235" bestFit="1" customWidth="1"/>
    <col min="5125" max="5128" width="3.7109375" style="235" customWidth="1"/>
    <col min="5129" max="5129" width="4" style="235" customWidth="1"/>
    <col min="5130" max="5130" width="51.85546875" style="235" bestFit="1" customWidth="1"/>
    <col min="5131" max="5133" width="11" style="235" customWidth="1"/>
    <col min="5134" max="5134" width="6.42578125" style="235" customWidth="1"/>
    <col min="5135" max="5135" width="11.42578125" style="235"/>
    <col min="5136" max="5136" width="34.42578125" style="235" customWidth="1"/>
    <col min="5137" max="5377" width="11.42578125" style="235"/>
    <col min="5378" max="5378" width="45.7109375" style="235" customWidth="1"/>
    <col min="5379" max="5379" width="98.85546875" style="235" customWidth="1"/>
    <col min="5380" max="5380" width="5" style="235" bestFit="1" customWidth="1"/>
    <col min="5381" max="5384" width="3.7109375" style="235" customWidth="1"/>
    <col min="5385" max="5385" width="4" style="235" customWidth="1"/>
    <col min="5386" max="5386" width="51.85546875" style="235" bestFit="1" customWidth="1"/>
    <col min="5387" max="5389" width="11" style="235" customWidth="1"/>
    <col min="5390" max="5390" width="6.42578125" style="235" customWidth="1"/>
    <col min="5391" max="5391" width="11.42578125" style="235"/>
    <col min="5392" max="5392" width="34.42578125" style="235" customWidth="1"/>
    <col min="5393" max="5633" width="11.42578125" style="235"/>
    <col min="5634" max="5634" width="45.7109375" style="235" customWidth="1"/>
    <col min="5635" max="5635" width="98.85546875" style="235" customWidth="1"/>
    <col min="5636" max="5636" width="5" style="235" bestFit="1" customWidth="1"/>
    <col min="5637" max="5640" width="3.7109375" style="235" customWidth="1"/>
    <col min="5641" max="5641" width="4" style="235" customWidth="1"/>
    <col min="5642" max="5642" width="51.85546875" style="235" bestFit="1" customWidth="1"/>
    <col min="5643" max="5645" width="11" style="235" customWidth="1"/>
    <col min="5646" max="5646" width="6.42578125" style="235" customWidth="1"/>
    <col min="5647" max="5647" width="11.42578125" style="235"/>
    <col min="5648" max="5648" width="34.42578125" style="235" customWidth="1"/>
    <col min="5649" max="5889" width="11.42578125" style="235"/>
    <col min="5890" max="5890" width="45.7109375" style="235" customWidth="1"/>
    <col min="5891" max="5891" width="98.85546875" style="235" customWidth="1"/>
    <col min="5892" max="5892" width="5" style="235" bestFit="1" customWidth="1"/>
    <col min="5893" max="5896" width="3.7109375" style="235" customWidth="1"/>
    <col min="5897" max="5897" width="4" style="235" customWidth="1"/>
    <col min="5898" max="5898" width="51.85546875" style="235" bestFit="1" customWidth="1"/>
    <col min="5899" max="5901" width="11" style="235" customWidth="1"/>
    <col min="5902" max="5902" width="6.42578125" style="235" customWidth="1"/>
    <col min="5903" max="5903" width="11.42578125" style="235"/>
    <col min="5904" max="5904" width="34.42578125" style="235" customWidth="1"/>
    <col min="5905" max="6145" width="11.42578125" style="235"/>
    <col min="6146" max="6146" width="45.7109375" style="235" customWidth="1"/>
    <col min="6147" max="6147" width="98.85546875" style="235" customWidth="1"/>
    <col min="6148" max="6148" width="5" style="235" bestFit="1" customWidth="1"/>
    <col min="6149" max="6152" width="3.7109375" style="235" customWidth="1"/>
    <col min="6153" max="6153" width="4" style="235" customWidth="1"/>
    <col min="6154" max="6154" width="51.85546875" style="235" bestFit="1" customWidth="1"/>
    <col min="6155" max="6157" width="11" style="235" customWidth="1"/>
    <col min="6158" max="6158" width="6.42578125" style="235" customWidth="1"/>
    <col min="6159" max="6159" width="11.42578125" style="235"/>
    <col min="6160" max="6160" width="34.42578125" style="235" customWidth="1"/>
    <col min="6161" max="6401" width="11.42578125" style="235"/>
    <col min="6402" max="6402" width="45.7109375" style="235" customWidth="1"/>
    <col min="6403" max="6403" width="98.85546875" style="235" customWidth="1"/>
    <col min="6404" max="6404" width="5" style="235" bestFit="1" customWidth="1"/>
    <col min="6405" max="6408" width="3.7109375" style="235" customWidth="1"/>
    <col min="6409" max="6409" width="4" style="235" customWidth="1"/>
    <col min="6410" max="6410" width="51.85546875" style="235" bestFit="1" customWidth="1"/>
    <col min="6411" max="6413" width="11" style="235" customWidth="1"/>
    <col min="6414" max="6414" width="6.42578125" style="235" customWidth="1"/>
    <col min="6415" max="6415" width="11.42578125" style="235"/>
    <col min="6416" max="6416" width="34.42578125" style="235" customWidth="1"/>
    <col min="6417" max="6657" width="11.42578125" style="235"/>
    <col min="6658" max="6658" width="45.7109375" style="235" customWidth="1"/>
    <col min="6659" max="6659" width="98.85546875" style="235" customWidth="1"/>
    <col min="6660" max="6660" width="5" style="235" bestFit="1" customWidth="1"/>
    <col min="6661" max="6664" width="3.7109375" style="235" customWidth="1"/>
    <col min="6665" max="6665" width="4" style="235" customWidth="1"/>
    <col min="6666" max="6666" width="51.85546875" style="235" bestFit="1" customWidth="1"/>
    <col min="6667" max="6669" width="11" style="235" customWidth="1"/>
    <col min="6670" max="6670" width="6.42578125" style="235" customWidth="1"/>
    <col min="6671" max="6671" width="11.42578125" style="235"/>
    <col min="6672" max="6672" width="34.42578125" style="235" customWidth="1"/>
    <col min="6673" max="6913" width="11.42578125" style="235"/>
    <col min="6914" max="6914" width="45.7109375" style="235" customWidth="1"/>
    <col min="6915" max="6915" width="98.85546875" style="235" customWidth="1"/>
    <col min="6916" max="6916" width="5" style="235" bestFit="1" customWidth="1"/>
    <col min="6917" max="6920" width="3.7109375" style="235" customWidth="1"/>
    <col min="6921" max="6921" width="4" style="235" customWidth="1"/>
    <col min="6922" max="6922" width="51.85546875" style="235" bestFit="1" customWidth="1"/>
    <col min="6923" max="6925" width="11" style="235" customWidth="1"/>
    <col min="6926" max="6926" width="6.42578125" style="235" customWidth="1"/>
    <col min="6927" max="6927" width="11.42578125" style="235"/>
    <col min="6928" max="6928" width="34.42578125" style="235" customWidth="1"/>
    <col min="6929" max="7169" width="11.42578125" style="235"/>
    <col min="7170" max="7170" width="45.7109375" style="235" customWidth="1"/>
    <col min="7171" max="7171" width="98.85546875" style="235" customWidth="1"/>
    <col min="7172" max="7172" width="5" style="235" bestFit="1" customWidth="1"/>
    <col min="7173" max="7176" width="3.7109375" style="235" customWidth="1"/>
    <col min="7177" max="7177" width="4" style="235" customWidth="1"/>
    <col min="7178" max="7178" width="51.85546875" style="235" bestFit="1" customWidth="1"/>
    <col min="7179" max="7181" width="11" style="235" customWidth="1"/>
    <col min="7182" max="7182" width="6.42578125" style="235" customWidth="1"/>
    <col min="7183" max="7183" width="11.42578125" style="235"/>
    <col min="7184" max="7184" width="34.42578125" style="235" customWidth="1"/>
    <col min="7185" max="7425" width="11.42578125" style="235"/>
    <col min="7426" max="7426" width="45.7109375" style="235" customWidth="1"/>
    <col min="7427" max="7427" width="98.85546875" style="235" customWidth="1"/>
    <col min="7428" max="7428" width="5" style="235" bestFit="1" customWidth="1"/>
    <col min="7429" max="7432" width="3.7109375" style="235" customWidth="1"/>
    <col min="7433" max="7433" width="4" style="235" customWidth="1"/>
    <col min="7434" max="7434" width="51.85546875" style="235" bestFit="1" customWidth="1"/>
    <col min="7435" max="7437" width="11" style="235" customWidth="1"/>
    <col min="7438" max="7438" width="6.42578125" style="235" customWidth="1"/>
    <col min="7439" max="7439" width="11.42578125" style="235"/>
    <col min="7440" max="7440" width="34.42578125" style="235" customWidth="1"/>
    <col min="7441" max="7681" width="11.42578125" style="235"/>
    <col min="7682" max="7682" width="45.7109375" style="235" customWidth="1"/>
    <col min="7683" max="7683" width="98.85546875" style="235" customWidth="1"/>
    <col min="7684" max="7684" width="5" style="235" bestFit="1" customWidth="1"/>
    <col min="7685" max="7688" width="3.7109375" style="235" customWidth="1"/>
    <col min="7689" max="7689" width="4" style="235" customWidth="1"/>
    <col min="7690" max="7690" width="51.85546875" style="235" bestFit="1" customWidth="1"/>
    <col min="7691" max="7693" width="11" style="235" customWidth="1"/>
    <col min="7694" max="7694" width="6.42578125" style="235" customWidth="1"/>
    <col min="7695" max="7695" width="11.42578125" style="235"/>
    <col min="7696" max="7696" width="34.42578125" style="235" customWidth="1"/>
    <col min="7697" max="7937" width="11.42578125" style="235"/>
    <col min="7938" max="7938" width="45.7109375" style="235" customWidth="1"/>
    <col min="7939" max="7939" width="98.85546875" style="235" customWidth="1"/>
    <col min="7940" max="7940" width="5" style="235" bestFit="1" customWidth="1"/>
    <col min="7941" max="7944" width="3.7109375" style="235" customWidth="1"/>
    <col min="7945" max="7945" width="4" style="235" customWidth="1"/>
    <col min="7946" max="7946" width="51.85546875" style="235" bestFit="1" customWidth="1"/>
    <col min="7947" max="7949" width="11" style="235" customWidth="1"/>
    <col min="7950" max="7950" width="6.42578125" style="235" customWidth="1"/>
    <col min="7951" max="7951" width="11.42578125" style="235"/>
    <col min="7952" max="7952" width="34.42578125" style="235" customWidth="1"/>
    <col min="7953" max="8193" width="11.42578125" style="235"/>
    <col min="8194" max="8194" width="45.7109375" style="235" customWidth="1"/>
    <col min="8195" max="8195" width="98.85546875" style="235" customWidth="1"/>
    <col min="8196" max="8196" width="5" style="235" bestFit="1" customWidth="1"/>
    <col min="8197" max="8200" width="3.7109375" style="235" customWidth="1"/>
    <col min="8201" max="8201" width="4" style="235" customWidth="1"/>
    <col min="8202" max="8202" width="51.85546875" style="235" bestFit="1" customWidth="1"/>
    <col min="8203" max="8205" width="11" style="235" customWidth="1"/>
    <col min="8206" max="8206" width="6.42578125" style="235" customWidth="1"/>
    <col min="8207" max="8207" width="11.42578125" style="235"/>
    <col min="8208" max="8208" width="34.42578125" style="235" customWidth="1"/>
    <col min="8209" max="8449" width="11.42578125" style="235"/>
    <col min="8450" max="8450" width="45.7109375" style="235" customWidth="1"/>
    <col min="8451" max="8451" width="98.85546875" style="235" customWidth="1"/>
    <col min="8452" max="8452" width="5" style="235" bestFit="1" customWidth="1"/>
    <col min="8453" max="8456" width="3.7109375" style="235" customWidth="1"/>
    <col min="8457" max="8457" width="4" style="235" customWidth="1"/>
    <col min="8458" max="8458" width="51.85546875" style="235" bestFit="1" customWidth="1"/>
    <col min="8459" max="8461" width="11" style="235" customWidth="1"/>
    <col min="8462" max="8462" width="6.42578125" style="235" customWidth="1"/>
    <col min="8463" max="8463" width="11.42578125" style="235"/>
    <col min="8464" max="8464" width="34.42578125" style="235" customWidth="1"/>
    <col min="8465" max="8705" width="11.42578125" style="235"/>
    <col min="8706" max="8706" width="45.7109375" style="235" customWidth="1"/>
    <col min="8707" max="8707" width="98.85546875" style="235" customWidth="1"/>
    <col min="8708" max="8708" width="5" style="235" bestFit="1" customWidth="1"/>
    <col min="8709" max="8712" width="3.7109375" style="235" customWidth="1"/>
    <col min="8713" max="8713" width="4" style="235" customWidth="1"/>
    <col min="8714" max="8714" width="51.85546875" style="235" bestFit="1" customWidth="1"/>
    <col min="8715" max="8717" width="11" style="235" customWidth="1"/>
    <col min="8718" max="8718" width="6.42578125" style="235" customWidth="1"/>
    <col min="8719" max="8719" width="11.42578125" style="235"/>
    <col min="8720" max="8720" width="34.42578125" style="235" customWidth="1"/>
    <col min="8721" max="8961" width="11.42578125" style="235"/>
    <col min="8962" max="8962" width="45.7109375" style="235" customWidth="1"/>
    <col min="8963" max="8963" width="98.85546875" style="235" customWidth="1"/>
    <col min="8964" max="8964" width="5" style="235" bestFit="1" customWidth="1"/>
    <col min="8965" max="8968" width="3.7109375" style="235" customWidth="1"/>
    <col min="8969" max="8969" width="4" style="235" customWidth="1"/>
    <col min="8970" max="8970" width="51.85546875" style="235" bestFit="1" customWidth="1"/>
    <col min="8971" max="8973" width="11" style="235" customWidth="1"/>
    <col min="8974" max="8974" width="6.42578125" style="235" customWidth="1"/>
    <col min="8975" max="8975" width="11.42578125" style="235"/>
    <col min="8976" max="8976" width="34.42578125" style="235" customWidth="1"/>
    <col min="8977" max="9217" width="11.42578125" style="235"/>
    <col min="9218" max="9218" width="45.7109375" style="235" customWidth="1"/>
    <col min="9219" max="9219" width="98.85546875" style="235" customWidth="1"/>
    <col min="9220" max="9220" width="5" style="235" bestFit="1" customWidth="1"/>
    <col min="9221" max="9224" width="3.7109375" style="235" customWidth="1"/>
    <col min="9225" max="9225" width="4" style="235" customWidth="1"/>
    <col min="9226" max="9226" width="51.85546875" style="235" bestFit="1" customWidth="1"/>
    <col min="9227" max="9229" width="11" style="235" customWidth="1"/>
    <col min="9230" max="9230" width="6.42578125" style="235" customWidth="1"/>
    <col min="9231" max="9231" width="11.42578125" style="235"/>
    <col min="9232" max="9232" width="34.42578125" style="235" customWidth="1"/>
    <col min="9233" max="9473" width="11.42578125" style="235"/>
    <col min="9474" max="9474" width="45.7109375" style="235" customWidth="1"/>
    <col min="9475" max="9475" width="98.85546875" style="235" customWidth="1"/>
    <col min="9476" max="9476" width="5" style="235" bestFit="1" customWidth="1"/>
    <col min="9477" max="9480" width="3.7109375" style="235" customWidth="1"/>
    <col min="9481" max="9481" width="4" style="235" customWidth="1"/>
    <col min="9482" max="9482" width="51.85546875" style="235" bestFit="1" customWidth="1"/>
    <col min="9483" max="9485" width="11" style="235" customWidth="1"/>
    <col min="9486" max="9486" width="6.42578125" style="235" customWidth="1"/>
    <col min="9487" max="9487" width="11.42578125" style="235"/>
    <col min="9488" max="9488" width="34.42578125" style="235" customWidth="1"/>
    <col min="9489" max="9729" width="11.42578125" style="235"/>
    <col min="9730" max="9730" width="45.7109375" style="235" customWidth="1"/>
    <col min="9731" max="9731" width="98.85546875" style="235" customWidth="1"/>
    <col min="9732" max="9732" width="5" style="235" bestFit="1" customWidth="1"/>
    <col min="9733" max="9736" width="3.7109375" style="235" customWidth="1"/>
    <col min="9737" max="9737" width="4" style="235" customWidth="1"/>
    <col min="9738" max="9738" width="51.85546875" style="235" bestFit="1" customWidth="1"/>
    <col min="9739" max="9741" width="11" style="235" customWidth="1"/>
    <col min="9742" max="9742" width="6.42578125" style="235" customWidth="1"/>
    <col min="9743" max="9743" width="11.42578125" style="235"/>
    <col min="9744" max="9744" width="34.42578125" style="235" customWidth="1"/>
    <col min="9745" max="9985" width="11.42578125" style="235"/>
    <col min="9986" max="9986" width="45.7109375" style="235" customWidth="1"/>
    <col min="9987" max="9987" width="98.85546875" style="235" customWidth="1"/>
    <col min="9988" max="9988" width="5" style="235" bestFit="1" customWidth="1"/>
    <col min="9989" max="9992" width="3.7109375" style="235" customWidth="1"/>
    <col min="9993" max="9993" width="4" style="235" customWidth="1"/>
    <col min="9994" max="9994" width="51.85546875" style="235" bestFit="1" customWidth="1"/>
    <col min="9995" max="9997" width="11" style="235" customWidth="1"/>
    <col min="9998" max="9998" width="6.42578125" style="235" customWidth="1"/>
    <col min="9999" max="9999" width="11.42578125" style="235"/>
    <col min="10000" max="10000" width="34.42578125" style="235" customWidth="1"/>
    <col min="10001" max="10241" width="11.42578125" style="235"/>
    <col min="10242" max="10242" width="45.7109375" style="235" customWidth="1"/>
    <col min="10243" max="10243" width="98.85546875" style="235" customWidth="1"/>
    <col min="10244" max="10244" width="5" style="235" bestFit="1" customWidth="1"/>
    <col min="10245" max="10248" width="3.7109375" style="235" customWidth="1"/>
    <col min="10249" max="10249" width="4" style="235" customWidth="1"/>
    <col min="10250" max="10250" width="51.85546875" style="235" bestFit="1" customWidth="1"/>
    <col min="10251" max="10253" width="11" style="235" customWidth="1"/>
    <col min="10254" max="10254" width="6.42578125" style="235" customWidth="1"/>
    <col min="10255" max="10255" width="11.42578125" style="235"/>
    <col min="10256" max="10256" width="34.42578125" style="235" customWidth="1"/>
    <col min="10257" max="10497" width="11.42578125" style="235"/>
    <col min="10498" max="10498" width="45.7109375" style="235" customWidth="1"/>
    <col min="10499" max="10499" width="98.85546875" style="235" customWidth="1"/>
    <col min="10500" max="10500" width="5" style="235" bestFit="1" customWidth="1"/>
    <col min="10501" max="10504" width="3.7109375" style="235" customWidth="1"/>
    <col min="10505" max="10505" width="4" style="235" customWidth="1"/>
    <col min="10506" max="10506" width="51.85546875" style="235" bestFit="1" customWidth="1"/>
    <col min="10507" max="10509" width="11" style="235" customWidth="1"/>
    <col min="10510" max="10510" width="6.42578125" style="235" customWidth="1"/>
    <col min="10511" max="10511" width="11.42578125" style="235"/>
    <col min="10512" max="10512" width="34.42578125" style="235" customWidth="1"/>
    <col min="10513" max="10753" width="11.42578125" style="235"/>
    <col min="10754" max="10754" width="45.7109375" style="235" customWidth="1"/>
    <col min="10755" max="10755" width="98.85546875" style="235" customWidth="1"/>
    <col min="10756" max="10756" width="5" style="235" bestFit="1" customWidth="1"/>
    <col min="10757" max="10760" width="3.7109375" style="235" customWidth="1"/>
    <col min="10761" max="10761" width="4" style="235" customWidth="1"/>
    <col min="10762" max="10762" width="51.85546875" style="235" bestFit="1" customWidth="1"/>
    <col min="10763" max="10765" width="11" style="235" customWidth="1"/>
    <col min="10766" max="10766" width="6.42578125" style="235" customWidth="1"/>
    <col min="10767" max="10767" width="11.42578125" style="235"/>
    <col min="10768" max="10768" width="34.42578125" style="235" customWidth="1"/>
    <col min="10769" max="11009" width="11.42578125" style="235"/>
    <col min="11010" max="11010" width="45.7109375" style="235" customWidth="1"/>
    <col min="11011" max="11011" width="98.85546875" style="235" customWidth="1"/>
    <col min="11012" max="11012" width="5" style="235" bestFit="1" customWidth="1"/>
    <col min="11013" max="11016" width="3.7109375" style="235" customWidth="1"/>
    <col min="11017" max="11017" width="4" style="235" customWidth="1"/>
    <col min="11018" max="11018" width="51.85546875" style="235" bestFit="1" customWidth="1"/>
    <col min="11019" max="11021" width="11" style="235" customWidth="1"/>
    <col min="11022" max="11022" width="6.42578125" style="235" customWidth="1"/>
    <col min="11023" max="11023" width="11.42578125" style="235"/>
    <col min="11024" max="11024" width="34.42578125" style="235" customWidth="1"/>
    <col min="11025" max="11265" width="11.42578125" style="235"/>
    <col min="11266" max="11266" width="45.7109375" style="235" customWidth="1"/>
    <col min="11267" max="11267" width="98.85546875" style="235" customWidth="1"/>
    <col min="11268" max="11268" width="5" style="235" bestFit="1" customWidth="1"/>
    <col min="11269" max="11272" width="3.7109375" style="235" customWidth="1"/>
    <col min="11273" max="11273" width="4" style="235" customWidth="1"/>
    <col min="11274" max="11274" width="51.85546875" style="235" bestFit="1" customWidth="1"/>
    <col min="11275" max="11277" width="11" style="235" customWidth="1"/>
    <col min="11278" max="11278" width="6.42578125" style="235" customWidth="1"/>
    <col min="11279" max="11279" width="11.42578125" style="235"/>
    <col min="11280" max="11280" width="34.42578125" style="235" customWidth="1"/>
    <col min="11281" max="11521" width="11.42578125" style="235"/>
    <col min="11522" max="11522" width="45.7109375" style="235" customWidth="1"/>
    <col min="11523" max="11523" width="98.85546875" style="235" customWidth="1"/>
    <col min="11524" max="11524" width="5" style="235" bestFit="1" customWidth="1"/>
    <col min="11525" max="11528" width="3.7109375" style="235" customWidth="1"/>
    <col min="11529" max="11529" width="4" style="235" customWidth="1"/>
    <col min="11530" max="11530" width="51.85546875" style="235" bestFit="1" customWidth="1"/>
    <col min="11531" max="11533" width="11" style="235" customWidth="1"/>
    <col min="11534" max="11534" width="6.42578125" style="235" customWidth="1"/>
    <col min="11535" max="11535" width="11.42578125" style="235"/>
    <col min="11536" max="11536" width="34.42578125" style="235" customWidth="1"/>
    <col min="11537" max="11777" width="11.42578125" style="235"/>
    <col min="11778" max="11778" width="45.7109375" style="235" customWidth="1"/>
    <col min="11779" max="11779" width="98.85546875" style="235" customWidth="1"/>
    <col min="11780" max="11780" width="5" style="235" bestFit="1" customWidth="1"/>
    <col min="11781" max="11784" width="3.7109375" style="235" customWidth="1"/>
    <col min="11785" max="11785" width="4" style="235" customWidth="1"/>
    <col min="11786" max="11786" width="51.85546875" style="235" bestFit="1" customWidth="1"/>
    <col min="11787" max="11789" width="11" style="235" customWidth="1"/>
    <col min="11790" max="11790" width="6.42578125" style="235" customWidth="1"/>
    <col min="11791" max="11791" width="11.42578125" style="235"/>
    <col min="11792" max="11792" width="34.42578125" style="235" customWidth="1"/>
    <col min="11793" max="12033" width="11.42578125" style="235"/>
    <col min="12034" max="12034" width="45.7109375" style="235" customWidth="1"/>
    <col min="12035" max="12035" width="98.85546875" style="235" customWidth="1"/>
    <col min="12036" max="12036" width="5" style="235" bestFit="1" customWidth="1"/>
    <col min="12037" max="12040" width="3.7109375" style="235" customWidth="1"/>
    <col min="12041" max="12041" width="4" style="235" customWidth="1"/>
    <col min="12042" max="12042" width="51.85546875" style="235" bestFit="1" customWidth="1"/>
    <col min="12043" max="12045" width="11" style="235" customWidth="1"/>
    <col min="12046" max="12046" width="6.42578125" style="235" customWidth="1"/>
    <col min="12047" max="12047" width="11.42578125" style="235"/>
    <col min="12048" max="12048" width="34.42578125" style="235" customWidth="1"/>
    <col min="12049" max="12289" width="11.42578125" style="235"/>
    <col min="12290" max="12290" width="45.7109375" style="235" customWidth="1"/>
    <col min="12291" max="12291" width="98.85546875" style="235" customWidth="1"/>
    <col min="12292" max="12292" width="5" style="235" bestFit="1" customWidth="1"/>
    <col min="12293" max="12296" width="3.7109375" style="235" customWidth="1"/>
    <col min="12297" max="12297" width="4" style="235" customWidth="1"/>
    <col min="12298" max="12298" width="51.85546875" style="235" bestFit="1" customWidth="1"/>
    <col min="12299" max="12301" width="11" style="235" customWidth="1"/>
    <col min="12302" max="12302" width="6.42578125" style="235" customWidth="1"/>
    <col min="12303" max="12303" width="11.42578125" style="235"/>
    <col min="12304" max="12304" width="34.42578125" style="235" customWidth="1"/>
    <col min="12305" max="12545" width="11.42578125" style="235"/>
    <col min="12546" max="12546" width="45.7109375" style="235" customWidth="1"/>
    <col min="12547" max="12547" width="98.85546875" style="235" customWidth="1"/>
    <col min="12548" max="12548" width="5" style="235" bestFit="1" customWidth="1"/>
    <col min="12549" max="12552" width="3.7109375" style="235" customWidth="1"/>
    <col min="12553" max="12553" width="4" style="235" customWidth="1"/>
    <col min="12554" max="12554" width="51.85546875" style="235" bestFit="1" customWidth="1"/>
    <col min="12555" max="12557" width="11" style="235" customWidth="1"/>
    <col min="12558" max="12558" width="6.42578125" style="235" customWidth="1"/>
    <col min="12559" max="12559" width="11.42578125" style="235"/>
    <col min="12560" max="12560" width="34.42578125" style="235" customWidth="1"/>
    <col min="12561" max="12801" width="11.42578125" style="235"/>
    <col min="12802" max="12802" width="45.7109375" style="235" customWidth="1"/>
    <col min="12803" max="12803" width="98.85546875" style="235" customWidth="1"/>
    <col min="12804" max="12804" width="5" style="235" bestFit="1" customWidth="1"/>
    <col min="12805" max="12808" width="3.7109375" style="235" customWidth="1"/>
    <col min="12809" max="12809" width="4" style="235" customWidth="1"/>
    <col min="12810" max="12810" width="51.85546875" style="235" bestFit="1" customWidth="1"/>
    <col min="12811" max="12813" width="11" style="235" customWidth="1"/>
    <col min="12814" max="12814" width="6.42578125" style="235" customWidth="1"/>
    <col min="12815" max="12815" width="11.42578125" style="235"/>
    <col min="12816" max="12816" width="34.42578125" style="235" customWidth="1"/>
    <col min="12817" max="13057" width="11.42578125" style="235"/>
    <col min="13058" max="13058" width="45.7109375" style="235" customWidth="1"/>
    <col min="13059" max="13059" width="98.85546875" style="235" customWidth="1"/>
    <col min="13060" max="13060" width="5" style="235" bestFit="1" customWidth="1"/>
    <col min="13061" max="13064" width="3.7109375" style="235" customWidth="1"/>
    <col min="13065" max="13065" width="4" style="235" customWidth="1"/>
    <col min="13066" max="13066" width="51.85546875" style="235" bestFit="1" customWidth="1"/>
    <col min="13067" max="13069" width="11" style="235" customWidth="1"/>
    <col min="13070" max="13070" width="6.42578125" style="235" customWidth="1"/>
    <col min="13071" max="13071" width="11.42578125" style="235"/>
    <col min="13072" max="13072" width="34.42578125" style="235" customWidth="1"/>
    <col min="13073" max="13313" width="11.42578125" style="235"/>
    <col min="13314" max="13314" width="45.7109375" style="235" customWidth="1"/>
    <col min="13315" max="13315" width="98.85546875" style="235" customWidth="1"/>
    <col min="13316" max="13316" width="5" style="235" bestFit="1" customWidth="1"/>
    <col min="13317" max="13320" width="3.7109375" style="235" customWidth="1"/>
    <col min="13321" max="13321" width="4" style="235" customWidth="1"/>
    <col min="13322" max="13322" width="51.85546875" style="235" bestFit="1" customWidth="1"/>
    <col min="13323" max="13325" width="11" style="235" customWidth="1"/>
    <col min="13326" max="13326" width="6.42578125" style="235" customWidth="1"/>
    <col min="13327" max="13327" width="11.42578125" style="235"/>
    <col min="13328" max="13328" width="34.42578125" style="235" customWidth="1"/>
    <col min="13329" max="13569" width="11.42578125" style="235"/>
    <col min="13570" max="13570" width="45.7109375" style="235" customWidth="1"/>
    <col min="13571" max="13571" width="98.85546875" style="235" customWidth="1"/>
    <col min="13572" max="13572" width="5" style="235" bestFit="1" customWidth="1"/>
    <col min="13573" max="13576" width="3.7109375" style="235" customWidth="1"/>
    <col min="13577" max="13577" width="4" style="235" customWidth="1"/>
    <col min="13578" max="13578" width="51.85546875" style="235" bestFit="1" customWidth="1"/>
    <col min="13579" max="13581" width="11" style="235" customWidth="1"/>
    <col min="13582" max="13582" width="6.42578125" style="235" customWidth="1"/>
    <col min="13583" max="13583" width="11.42578125" style="235"/>
    <col min="13584" max="13584" width="34.42578125" style="235" customWidth="1"/>
    <col min="13585" max="13825" width="11.42578125" style="235"/>
    <col min="13826" max="13826" width="45.7109375" style="235" customWidth="1"/>
    <col min="13827" max="13827" width="98.85546875" style="235" customWidth="1"/>
    <col min="13828" max="13828" width="5" style="235" bestFit="1" customWidth="1"/>
    <col min="13829" max="13832" width="3.7109375" style="235" customWidth="1"/>
    <col min="13833" max="13833" width="4" style="235" customWidth="1"/>
    <col min="13834" max="13834" width="51.85546875" style="235" bestFit="1" customWidth="1"/>
    <col min="13835" max="13837" width="11" style="235" customWidth="1"/>
    <col min="13838" max="13838" width="6.42578125" style="235" customWidth="1"/>
    <col min="13839" max="13839" width="11.42578125" style="235"/>
    <col min="13840" max="13840" width="34.42578125" style="235" customWidth="1"/>
    <col min="13841" max="14081" width="11.42578125" style="235"/>
    <col min="14082" max="14082" width="45.7109375" style="235" customWidth="1"/>
    <col min="14083" max="14083" width="98.85546875" style="235" customWidth="1"/>
    <col min="14084" max="14084" width="5" style="235" bestFit="1" customWidth="1"/>
    <col min="14085" max="14088" width="3.7109375" style="235" customWidth="1"/>
    <col min="14089" max="14089" width="4" style="235" customWidth="1"/>
    <col min="14090" max="14090" width="51.85546875" style="235" bestFit="1" customWidth="1"/>
    <col min="14091" max="14093" width="11" style="235" customWidth="1"/>
    <col min="14094" max="14094" width="6.42578125" style="235" customWidth="1"/>
    <col min="14095" max="14095" width="11.42578125" style="235"/>
    <col min="14096" max="14096" width="34.42578125" style="235" customWidth="1"/>
    <col min="14097" max="14337" width="11.42578125" style="235"/>
    <col min="14338" max="14338" width="45.7109375" style="235" customWidth="1"/>
    <col min="14339" max="14339" width="98.85546875" style="235" customWidth="1"/>
    <col min="14340" max="14340" width="5" style="235" bestFit="1" customWidth="1"/>
    <col min="14341" max="14344" width="3.7109375" style="235" customWidth="1"/>
    <col min="14345" max="14345" width="4" style="235" customWidth="1"/>
    <col min="14346" max="14346" width="51.85546875" style="235" bestFit="1" customWidth="1"/>
    <col min="14347" max="14349" width="11" style="235" customWidth="1"/>
    <col min="14350" max="14350" width="6.42578125" style="235" customWidth="1"/>
    <col min="14351" max="14351" width="11.42578125" style="235"/>
    <col min="14352" max="14352" width="34.42578125" style="235" customWidth="1"/>
    <col min="14353" max="14593" width="11.42578125" style="235"/>
    <col min="14594" max="14594" width="45.7109375" style="235" customWidth="1"/>
    <col min="14595" max="14595" width="98.85546875" style="235" customWidth="1"/>
    <col min="14596" max="14596" width="5" style="235" bestFit="1" customWidth="1"/>
    <col min="14597" max="14600" width="3.7109375" style="235" customWidth="1"/>
    <col min="14601" max="14601" width="4" style="235" customWidth="1"/>
    <col min="14602" max="14602" width="51.85546875" style="235" bestFit="1" customWidth="1"/>
    <col min="14603" max="14605" width="11" style="235" customWidth="1"/>
    <col min="14606" max="14606" width="6.42578125" style="235" customWidth="1"/>
    <col min="14607" max="14607" width="11.42578125" style="235"/>
    <col min="14608" max="14608" width="34.42578125" style="235" customWidth="1"/>
    <col min="14609" max="14849" width="11.42578125" style="235"/>
    <col min="14850" max="14850" width="45.7109375" style="235" customWidth="1"/>
    <col min="14851" max="14851" width="98.85546875" style="235" customWidth="1"/>
    <col min="14852" max="14852" width="5" style="235" bestFit="1" customWidth="1"/>
    <col min="14853" max="14856" width="3.7109375" style="235" customWidth="1"/>
    <col min="14857" max="14857" width="4" style="235" customWidth="1"/>
    <col min="14858" max="14858" width="51.85546875" style="235" bestFit="1" customWidth="1"/>
    <col min="14859" max="14861" width="11" style="235" customWidth="1"/>
    <col min="14862" max="14862" width="6.42578125" style="235" customWidth="1"/>
    <col min="14863" max="14863" width="11.42578125" style="235"/>
    <col min="14864" max="14864" width="34.42578125" style="235" customWidth="1"/>
    <col min="14865" max="15105" width="11.42578125" style="235"/>
    <col min="15106" max="15106" width="45.7109375" style="235" customWidth="1"/>
    <col min="15107" max="15107" width="98.85546875" style="235" customWidth="1"/>
    <col min="15108" max="15108" width="5" style="235" bestFit="1" customWidth="1"/>
    <col min="15109" max="15112" width="3.7109375" style="235" customWidth="1"/>
    <col min="15113" max="15113" width="4" style="235" customWidth="1"/>
    <col min="15114" max="15114" width="51.85546875" style="235" bestFit="1" customWidth="1"/>
    <col min="15115" max="15117" width="11" style="235" customWidth="1"/>
    <col min="15118" max="15118" width="6.42578125" style="235" customWidth="1"/>
    <col min="15119" max="15119" width="11.42578125" style="235"/>
    <col min="15120" max="15120" width="34.42578125" style="235" customWidth="1"/>
    <col min="15121" max="15361" width="11.42578125" style="235"/>
    <col min="15362" max="15362" width="45.7109375" style="235" customWidth="1"/>
    <col min="15363" max="15363" width="98.85546875" style="235" customWidth="1"/>
    <col min="15364" max="15364" width="5" style="235" bestFit="1" customWidth="1"/>
    <col min="15365" max="15368" width="3.7109375" style="235" customWidth="1"/>
    <col min="15369" max="15369" width="4" style="235" customWidth="1"/>
    <col min="15370" max="15370" width="51.85546875" style="235" bestFit="1" customWidth="1"/>
    <col min="15371" max="15373" width="11" style="235" customWidth="1"/>
    <col min="15374" max="15374" width="6.42578125" style="235" customWidth="1"/>
    <col min="15375" max="15375" width="11.42578125" style="235"/>
    <col min="15376" max="15376" width="34.42578125" style="235" customWidth="1"/>
    <col min="15377" max="15617" width="11.42578125" style="235"/>
    <col min="15618" max="15618" width="45.7109375" style="235" customWidth="1"/>
    <col min="15619" max="15619" width="98.85546875" style="235" customWidth="1"/>
    <col min="15620" max="15620" width="5" style="235" bestFit="1" customWidth="1"/>
    <col min="15621" max="15624" width="3.7109375" style="235" customWidth="1"/>
    <col min="15625" max="15625" width="4" style="235" customWidth="1"/>
    <col min="15626" max="15626" width="51.85546875" style="235" bestFit="1" customWidth="1"/>
    <col min="15627" max="15629" width="11" style="235" customWidth="1"/>
    <col min="15630" max="15630" width="6.42578125" style="235" customWidth="1"/>
    <col min="15631" max="15631" width="11.42578125" style="235"/>
    <col min="15632" max="15632" width="34.42578125" style="235" customWidth="1"/>
    <col min="15633" max="15873" width="11.42578125" style="235"/>
    <col min="15874" max="15874" width="45.7109375" style="235" customWidth="1"/>
    <col min="15875" max="15875" width="98.85546875" style="235" customWidth="1"/>
    <col min="15876" max="15876" width="5" style="235" bestFit="1" customWidth="1"/>
    <col min="15877" max="15880" width="3.7109375" style="235" customWidth="1"/>
    <col min="15881" max="15881" width="4" style="235" customWidth="1"/>
    <col min="15882" max="15882" width="51.85546875" style="235" bestFit="1" customWidth="1"/>
    <col min="15883" max="15885" width="11" style="235" customWidth="1"/>
    <col min="15886" max="15886" width="6.42578125" style="235" customWidth="1"/>
    <col min="15887" max="15887" width="11.42578125" style="235"/>
    <col min="15888" max="15888" width="34.42578125" style="235" customWidth="1"/>
    <col min="15889" max="16129" width="11.42578125" style="235"/>
    <col min="16130" max="16130" width="45.7109375" style="235" customWidth="1"/>
    <col min="16131" max="16131" width="98.85546875" style="235" customWidth="1"/>
    <col min="16132" max="16132" width="5" style="235" bestFit="1" customWidth="1"/>
    <col min="16133" max="16136" width="3.7109375" style="235" customWidth="1"/>
    <col min="16137" max="16137" width="4" style="235" customWidth="1"/>
    <col min="16138" max="16138" width="51.85546875" style="235" bestFit="1" customWidth="1"/>
    <col min="16139" max="16141" width="11" style="235" customWidth="1"/>
    <col min="16142" max="16142" width="6.42578125" style="235" customWidth="1"/>
    <col min="16143" max="16143" width="11.42578125" style="235"/>
    <col min="16144" max="16144" width="34.42578125" style="235" customWidth="1"/>
    <col min="16145" max="16384" width="11.42578125" style="235"/>
  </cols>
  <sheetData>
    <row r="1" spans="1:15" ht="15">
      <c r="A1" s="549" t="s">
        <v>418</v>
      </c>
      <c r="B1" s="737"/>
      <c r="C1" s="737"/>
      <c r="D1" s="737"/>
      <c r="E1" s="737"/>
      <c r="F1" s="737"/>
      <c r="G1" s="737"/>
      <c r="H1" s="737"/>
      <c r="I1" s="219"/>
    </row>
    <row r="2" spans="1:15" ht="15">
      <c r="A2" s="547" t="s">
        <v>348</v>
      </c>
      <c r="B2" s="548"/>
      <c r="C2" s="442" t="s">
        <v>423</v>
      </c>
      <c r="D2" s="549">
        <v>2004</v>
      </c>
      <c r="E2" s="550"/>
      <c r="F2" s="550"/>
      <c r="G2" s="550"/>
      <c r="H2" s="550"/>
      <c r="I2" s="219"/>
    </row>
    <row r="3" spans="1:15" ht="18">
      <c r="A3" s="865"/>
      <c r="B3" s="229" t="s">
        <v>303</v>
      </c>
      <c r="C3" s="379" t="str">
        <f>'Identification E32'!B5</f>
        <v>E32 : Lancement et suivi d'une production qualifée</v>
      </c>
      <c r="D3" s="869"/>
      <c r="E3" s="869"/>
      <c r="F3" s="907"/>
      <c r="G3" s="869"/>
      <c r="H3" s="869"/>
      <c r="I3" s="219"/>
    </row>
    <row r="4" spans="1:15">
      <c r="A4" s="236"/>
      <c r="B4" s="236"/>
      <c r="C4" s="879" t="s">
        <v>304</v>
      </c>
      <c r="D4" s="880" t="s">
        <v>305</v>
      </c>
      <c r="E4" s="880"/>
      <c r="F4" s="880"/>
      <c r="G4" s="880"/>
      <c r="H4" s="880"/>
      <c r="I4" s="219"/>
    </row>
    <row r="5" spans="1:15" ht="13.5" thickBot="1">
      <c r="A5" s="546" t="s">
        <v>28</v>
      </c>
      <c r="B5" s="546"/>
      <c r="C5" s="238" t="s">
        <v>27</v>
      </c>
      <c r="D5" s="908" t="s">
        <v>15</v>
      </c>
      <c r="E5" s="240">
        <v>0</v>
      </c>
      <c r="F5" s="240">
        <v>1</v>
      </c>
      <c r="G5" s="240">
        <v>2</v>
      </c>
      <c r="H5" s="240">
        <v>3</v>
      </c>
      <c r="I5" s="219"/>
      <c r="N5" s="697"/>
    </row>
    <row r="6" spans="1:15" ht="23.25" customHeight="1" thickBot="1">
      <c r="A6" s="530" t="s">
        <v>306</v>
      </c>
      <c r="B6" s="531"/>
      <c r="C6" s="531"/>
      <c r="D6" s="912"/>
      <c r="E6" s="912"/>
      <c r="F6" s="912"/>
      <c r="G6" s="912"/>
      <c r="H6" s="913"/>
      <c r="I6" s="219"/>
      <c r="N6" s="697"/>
    </row>
    <row r="7" spans="1:15" ht="16.5" customHeight="1">
      <c r="A7" s="926" t="s">
        <v>307</v>
      </c>
      <c r="B7" s="927"/>
      <c r="C7" s="911" t="s">
        <v>323</v>
      </c>
      <c r="D7" s="914"/>
      <c r="E7" s="308"/>
      <c r="F7" s="309"/>
      <c r="G7" s="308"/>
      <c r="H7" s="310"/>
      <c r="I7" s="219"/>
      <c r="L7" s="292"/>
      <c r="O7" s="346"/>
    </row>
    <row r="8" spans="1:15" ht="14.25" customHeight="1">
      <c r="A8" s="928"/>
      <c r="B8" s="929"/>
      <c r="C8" s="388" t="s">
        <v>324</v>
      </c>
      <c r="D8" s="389"/>
      <c r="E8" s="390"/>
      <c r="F8" s="391"/>
      <c r="G8" s="390"/>
      <c r="H8" s="449"/>
      <c r="I8" s="220"/>
    </row>
    <row r="9" spans="1:15" ht="14.25" customHeight="1">
      <c r="A9" s="928"/>
      <c r="B9" s="929"/>
      <c r="C9" s="388"/>
      <c r="D9" s="389"/>
      <c r="E9" s="390"/>
      <c r="F9" s="391"/>
      <c r="G9" s="390"/>
      <c r="H9" s="449"/>
      <c r="I9" s="220"/>
    </row>
    <row r="10" spans="1:15" ht="14.25" customHeight="1">
      <c r="A10" s="928"/>
      <c r="B10" s="929"/>
      <c r="C10" s="388"/>
      <c r="D10" s="389"/>
      <c r="E10" s="390"/>
      <c r="F10" s="391"/>
      <c r="G10" s="390"/>
      <c r="H10" s="449"/>
      <c r="I10" s="219"/>
    </row>
    <row r="11" spans="1:15" ht="14.1" customHeight="1">
      <c r="A11" s="928"/>
      <c r="B11" s="929"/>
      <c r="C11" s="324" t="s">
        <v>308</v>
      </c>
      <c r="D11" s="719"/>
      <c r="E11" s="720"/>
      <c r="F11" s="720"/>
      <c r="G11" s="720"/>
      <c r="H11" s="915" t="s">
        <v>162</v>
      </c>
      <c r="I11" s="219"/>
    </row>
    <row r="12" spans="1:15" ht="15.95" customHeight="1">
      <c r="A12" s="928"/>
      <c r="B12" s="929"/>
      <c r="C12" s="388" t="s">
        <v>325</v>
      </c>
      <c r="D12" s="389"/>
      <c r="E12" s="390"/>
      <c r="F12" s="391"/>
      <c r="G12" s="390"/>
      <c r="H12" s="449"/>
      <c r="I12" s="909"/>
    </row>
    <row r="13" spans="1:15" ht="15.95" customHeight="1">
      <c r="A13" s="928"/>
      <c r="B13" s="929"/>
      <c r="C13" s="388" t="s">
        <v>326</v>
      </c>
      <c r="D13" s="389"/>
      <c r="E13" s="390"/>
      <c r="F13" s="391"/>
      <c r="G13" s="390"/>
      <c r="H13" s="449"/>
      <c r="I13" s="219"/>
    </row>
    <row r="14" spans="1:15" ht="15.95" customHeight="1">
      <c r="A14" s="928"/>
      <c r="B14" s="929"/>
      <c r="C14" s="388"/>
      <c r="D14" s="389"/>
      <c r="E14" s="390"/>
      <c r="F14" s="391"/>
      <c r="G14" s="390"/>
      <c r="H14" s="449"/>
      <c r="I14" s="219"/>
    </row>
    <row r="15" spans="1:15" ht="15.95" customHeight="1">
      <c r="A15" s="928"/>
      <c r="B15" s="929"/>
      <c r="C15" s="236"/>
      <c r="D15" s="448"/>
      <c r="E15" s="390"/>
      <c r="F15" s="391"/>
      <c r="G15" s="390"/>
      <c r="H15" s="449"/>
      <c r="I15" s="219"/>
    </row>
    <row r="16" spans="1:15" ht="15.95" customHeight="1">
      <c r="A16" s="928"/>
      <c r="B16" s="929"/>
      <c r="C16" s="324" t="s">
        <v>309</v>
      </c>
      <c r="D16" s="721"/>
      <c r="E16" s="722"/>
      <c r="F16" s="722"/>
      <c r="G16" s="722"/>
      <c r="H16" s="916" t="s">
        <v>162</v>
      </c>
      <c r="I16" s="909"/>
    </row>
    <row r="17" spans="1:22" ht="15.95" customHeight="1">
      <c r="A17" s="928"/>
      <c r="B17" s="929"/>
      <c r="C17" s="388" t="s">
        <v>327</v>
      </c>
      <c r="D17" s="389"/>
      <c r="E17" s="390"/>
      <c r="F17" s="391"/>
      <c r="G17" s="390"/>
      <c r="H17" s="449"/>
      <c r="I17" s="219"/>
    </row>
    <row r="18" spans="1:22" ht="15.95" customHeight="1">
      <c r="A18" s="928"/>
      <c r="B18" s="929"/>
      <c r="C18" s="388"/>
      <c r="D18" s="389"/>
      <c r="E18" s="390"/>
      <c r="F18" s="391"/>
      <c r="G18" s="390"/>
      <c r="H18" s="449"/>
      <c r="I18" s="219"/>
    </row>
    <row r="19" spans="1:22" ht="15.95" customHeight="1">
      <c r="A19" s="928"/>
      <c r="B19" s="929"/>
      <c r="C19" s="388"/>
      <c r="D19" s="389"/>
      <c r="E19" s="390"/>
      <c r="F19" s="391"/>
      <c r="G19" s="390"/>
      <c r="H19" s="449"/>
      <c r="I19" s="219"/>
    </row>
    <row r="20" spans="1:22" ht="15.95" customHeight="1">
      <c r="A20" s="928"/>
      <c r="B20" s="929"/>
      <c r="C20" s="324" t="s">
        <v>310</v>
      </c>
      <c r="D20" s="723"/>
      <c r="E20" s="722"/>
      <c r="F20" s="722"/>
      <c r="G20" s="722"/>
      <c r="H20" s="916" t="s">
        <v>162</v>
      </c>
      <c r="I20" s="219"/>
    </row>
    <row r="21" spans="1:22" ht="15.95" customHeight="1">
      <c r="A21" s="928"/>
      <c r="B21" s="929"/>
      <c r="C21" s="388" t="s">
        <v>328</v>
      </c>
      <c r="D21" s="389"/>
      <c r="E21" s="390"/>
      <c r="F21" s="391"/>
      <c r="G21" s="390"/>
      <c r="H21" s="449"/>
      <c r="I21" s="219"/>
    </row>
    <row r="22" spans="1:22" ht="15.95" customHeight="1">
      <c r="A22" s="928"/>
      <c r="B22" s="929"/>
      <c r="C22" s="388"/>
      <c r="D22" s="389"/>
      <c r="E22" s="390"/>
      <c r="F22" s="391"/>
      <c r="G22" s="390"/>
      <c r="H22" s="449"/>
      <c r="I22" s="219"/>
      <c r="K22" s="378"/>
    </row>
    <row r="23" spans="1:22" ht="15.95" customHeight="1">
      <c r="A23" s="928"/>
      <c r="B23" s="929"/>
      <c r="C23" s="388"/>
      <c r="D23" s="389"/>
      <c r="E23" s="390"/>
      <c r="F23" s="391"/>
      <c r="G23" s="390"/>
      <c r="H23" s="449"/>
      <c r="I23" s="219"/>
      <c r="K23" s="378"/>
    </row>
    <row r="24" spans="1:22" ht="15.95" customHeight="1">
      <c r="A24" s="928"/>
      <c r="B24" s="929"/>
      <c r="C24" s="324" t="s">
        <v>311</v>
      </c>
      <c r="D24" s="723"/>
      <c r="E24" s="722"/>
      <c r="F24" s="722"/>
      <c r="G24" s="722"/>
      <c r="H24" s="916" t="s">
        <v>162</v>
      </c>
      <c r="I24" s="219"/>
      <c r="K24" s="378"/>
    </row>
    <row r="25" spans="1:22" ht="15.95" customHeight="1">
      <c r="A25" s="928"/>
      <c r="B25" s="929"/>
      <c r="C25" s="388" t="s">
        <v>329</v>
      </c>
      <c r="D25" s="389"/>
      <c r="E25" s="390"/>
      <c r="F25" s="391"/>
      <c r="G25" s="390"/>
      <c r="H25" s="449"/>
      <c r="I25" s="219"/>
      <c r="K25" s="378"/>
    </row>
    <row r="26" spans="1:22" ht="15.95" customHeight="1">
      <c r="A26" s="928"/>
      <c r="B26" s="929"/>
      <c r="C26" s="388"/>
      <c r="D26" s="389"/>
      <c r="E26" s="390"/>
      <c r="F26" s="391"/>
      <c r="G26" s="390"/>
      <c r="H26" s="449"/>
      <c r="I26" s="219"/>
      <c r="K26" s="378"/>
    </row>
    <row r="27" spans="1:22" ht="15.95" customHeight="1">
      <c r="A27" s="928"/>
      <c r="B27" s="929"/>
      <c r="C27" s="388"/>
      <c r="D27" s="389"/>
      <c r="E27" s="390"/>
      <c r="F27" s="391"/>
      <c r="G27" s="390"/>
      <c r="H27" s="449"/>
      <c r="I27" s="219"/>
    </row>
    <row r="28" spans="1:22" ht="15.95" customHeight="1">
      <c r="A28" s="928"/>
      <c r="B28" s="929"/>
      <c r="C28" s="324" t="s">
        <v>312</v>
      </c>
      <c r="D28" s="723"/>
      <c r="E28" s="722"/>
      <c r="F28" s="722"/>
      <c r="G28" s="722"/>
      <c r="H28" s="916" t="s">
        <v>162</v>
      </c>
      <c r="I28" s="219"/>
      <c r="J28" s="235"/>
    </row>
    <row r="29" spans="1:22" s="393" customFormat="1" ht="15.95" customHeight="1">
      <c r="A29" s="928"/>
      <c r="B29" s="929"/>
      <c r="C29" s="388" t="s">
        <v>330</v>
      </c>
      <c r="D29" s="389"/>
      <c r="E29" s="390"/>
      <c r="F29" s="391"/>
      <c r="G29" s="390"/>
      <c r="H29" s="449"/>
      <c r="I29" s="910"/>
      <c r="K29" s="392"/>
      <c r="L29" s="394"/>
      <c r="M29" s="394"/>
      <c r="N29" s="395"/>
      <c r="O29" s="396"/>
      <c r="P29" s="397"/>
      <c r="Q29" s="397"/>
      <c r="R29" s="397"/>
      <c r="S29" s="397"/>
      <c r="T29" s="397"/>
      <c r="U29" s="397"/>
      <c r="V29" s="397"/>
    </row>
    <row r="30" spans="1:22" s="393" customFormat="1" ht="15.95" customHeight="1">
      <c r="A30" s="928"/>
      <c r="B30" s="929"/>
      <c r="C30" s="388"/>
      <c r="D30" s="389"/>
      <c r="E30" s="390"/>
      <c r="F30" s="391"/>
      <c r="G30" s="390"/>
      <c r="H30" s="449"/>
      <c r="I30" s="910"/>
      <c r="K30" s="392"/>
      <c r="L30" s="394"/>
      <c r="M30" s="394"/>
      <c r="N30" s="395"/>
      <c r="O30" s="396"/>
      <c r="P30" s="397"/>
      <c r="Q30" s="397"/>
      <c r="R30" s="397"/>
      <c r="S30" s="397"/>
      <c r="T30" s="397"/>
      <c r="U30" s="397"/>
      <c r="V30" s="397"/>
    </row>
    <row r="31" spans="1:22" s="393" customFormat="1" ht="15.95" customHeight="1">
      <c r="A31" s="928"/>
      <c r="B31" s="929"/>
      <c r="C31" s="388"/>
      <c r="D31" s="389"/>
      <c r="E31" s="390"/>
      <c r="F31" s="391"/>
      <c r="G31" s="390"/>
      <c r="H31" s="449"/>
      <c r="I31" s="910"/>
      <c r="K31" s="392"/>
      <c r="L31" s="394"/>
      <c r="M31" s="394"/>
      <c r="N31" s="395"/>
      <c r="O31" s="396"/>
      <c r="P31" s="397"/>
      <c r="Q31" s="397"/>
      <c r="R31" s="397"/>
      <c r="S31" s="397"/>
      <c r="T31" s="397"/>
      <c r="U31" s="397"/>
      <c r="V31" s="397"/>
    </row>
    <row r="32" spans="1:22" ht="20.100000000000001" customHeight="1">
      <c r="A32" s="928"/>
      <c r="B32" s="929"/>
      <c r="C32" s="324" t="s">
        <v>313</v>
      </c>
      <c r="D32" s="917"/>
      <c r="E32" s="722"/>
      <c r="F32" s="722"/>
      <c r="G32" s="722"/>
      <c r="H32" s="916" t="s">
        <v>162</v>
      </c>
      <c r="I32" s="219"/>
      <c r="J32" s="235"/>
      <c r="N32" s="382"/>
    </row>
    <row r="33" spans="1:14" ht="15" customHeight="1">
      <c r="A33" s="928"/>
      <c r="B33" s="929"/>
      <c r="C33" s="388" t="s">
        <v>331</v>
      </c>
      <c r="D33" s="389"/>
      <c r="E33" s="390"/>
      <c r="F33" s="391"/>
      <c r="G33" s="390"/>
      <c r="H33" s="449"/>
      <c r="I33" s="219"/>
      <c r="J33" s="235"/>
      <c r="N33" s="382"/>
    </row>
    <row r="34" spans="1:14" ht="15" customHeight="1">
      <c r="A34" s="928"/>
      <c r="B34" s="929"/>
      <c r="C34" s="388" t="s">
        <v>332</v>
      </c>
      <c r="D34" s="389"/>
      <c r="E34" s="390"/>
      <c r="F34" s="391"/>
      <c r="G34" s="390"/>
      <c r="H34" s="449"/>
      <c r="I34" s="219"/>
      <c r="J34" s="235"/>
      <c r="N34" s="382"/>
    </row>
    <row r="35" spans="1:14" ht="15" customHeight="1">
      <c r="A35" s="928"/>
      <c r="B35" s="929"/>
      <c r="C35" s="388"/>
      <c r="D35" s="389"/>
      <c r="E35" s="390"/>
      <c r="F35" s="391"/>
      <c r="G35" s="390"/>
      <c r="H35" s="449"/>
      <c r="I35" s="219"/>
      <c r="J35" s="235"/>
      <c r="N35" s="382"/>
    </row>
    <row r="36" spans="1:14" ht="15" customHeight="1">
      <c r="A36" s="928"/>
      <c r="B36" s="929"/>
      <c r="C36" s="236"/>
      <c r="D36" s="448"/>
      <c r="E36" s="390"/>
      <c r="F36" s="391"/>
      <c r="G36" s="390"/>
      <c r="H36" s="449"/>
      <c r="I36" s="219"/>
      <c r="J36" s="235"/>
    </row>
    <row r="37" spans="1:14" ht="15">
      <c r="A37" s="928"/>
      <c r="B37" s="929"/>
      <c r="C37" s="324" t="s">
        <v>314</v>
      </c>
      <c r="D37" s="918"/>
      <c r="E37" s="919"/>
      <c r="F37" s="919"/>
      <c r="G37" s="919"/>
      <c r="H37" s="920" t="s">
        <v>162</v>
      </c>
      <c r="I37" s="219"/>
      <c r="J37" s="235"/>
    </row>
    <row r="38" spans="1:14" ht="14.25">
      <c r="A38" s="930" t="s">
        <v>315</v>
      </c>
      <c r="B38" s="929"/>
      <c r="C38" s="388" t="s">
        <v>333</v>
      </c>
      <c r="D38" s="389"/>
      <c r="E38" s="390"/>
      <c r="F38" s="391"/>
      <c r="G38" s="390"/>
      <c r="H38" s="449"/>
      <c r="I38" s="219"/>
      <c r="J38" s="235"/>
    </row>
    <row r="39" spans="1:14" ht="14.25">
      <c r="A39" s="928"/>
      <c r="B39" s="929"/>
      <c r="C39" s="388" t="s">
        <v>334</v>
      </c>
      <c r="D39" s="389"/>
      <c r="E39" s="390"/>
      <c r="F39" s="391"/>
      <c r="G39" s="390"/>
      <c r="H39" s="449"/>
      <c r="I39" s="219"/>
      <c r="J39" s="235"/>
    </row>
    <row r="40" spans="1:14" ht="14.25">
      <c r="A40" s="928"/>
      <c r="B40" s="929"/>
      <c r="C40" s="388" t="s">
        <v>335</v>
      </c>
      <c r="D40" s="389"/>
      <c r="E40" s="390"/>
      <c r="F40" s="391"/>
      <c r="G40" s="390"/>
      <c r="H40" s="449"/>
      <c r="I40" s="219"/>
      <c r="J40" s="235"/>
    </row>
    <row r="41" spans="1:14" ht="14.25">
      <c r="A41" s="928"/>
      <c r="B41" s="929"/>
      <c r="C41" s="388" t="s">
        <v>336</v>
      </c>
      <c r="D41" s="389"/>
      <c r="E41" s="390"/>
      <c r="F41" s="391"/>
      <c r="G41" s="390"/>
      <c r="H41" s="449"/>
      <c r="I41" s="219"/>
    </row>
    <row r="42" spans="1:14" ht="14.25">
      <c r="A42" s="928"/>
      <c r="B42" s="929"/>
      <c r="C42" s="388"/>
      <c r="D42" s="389"/>
      <c r="E42" s="390"/>
      <c r="F42" s="391"/>
      <c r="G42" s="390"/>
      <c r="H42" s="449"/>
      <c r="I42" s="219"/>
    </row>
    <row r="43" spans="1:14" ht="14.25">
      <c r="A43" s="928"/>
      <c r="B43" s="929"/>
      <c r="C43" s="388"/>
      <c r="D43" s="389"/>
      <c r="E43" s="390"/>
      <c r="F43" s="391"/>
      <c r="G43" s="390"/>
      <c r="H43" s="449"/>
      <c r="I43" s="219"/>
    </row>
    <row r="44" spans="1:14" ht="15">
      <c r="A44" s="928"/>
      <c r="B44" s="929"/>
      <c r="C44" s="324" t="s">
        <v>316</v>
      </c>
      <c r="D44" s="918"/>
      <c r="E44" s="921"/>
      <c r="F44" s="921"/>
      <c r="G44" s="921"/>
      <c r="H44" s="922" t="s">
        <v>162</v>
      </c>
      <c r="I44" s="219"/>
      <c r="J44" s="235"/>
    </row>
    <row r="45" spans="1:14" ht="15.75" customHeight="1">
      <c r="A45" s="928"/>
      <c r="B45" s="929"/>
      <c r="C45" s="388" t="s">
        <v>337</v>
      </c>
      <c r="D45" s="389"/>
      <c r="E45" s="390"/>
      <c r="F45" s="391"/>
      <c r="G45" s="390"/>
      <c r="H45" s="449"/>
      <c r="I45" s="219"/>
      <c r="J45" s="235"/>
    </row>
    <row r="46" spans="1:14" ht="15.75" customHeight="1">
      <c r="A46" s="928"/>
      <c r="B46" s="929"/>
      <c r="C46" s="388"/>
      <c r="D46" s="389"/>
      <c r="E46" s="390"/>
      <c r="F46" s="391"/>
      <c r="G46" s="390"/>
      <c r="H46" s="449"/>
      <c r="I46" s="219"/>
      <c r="J46" s="235"/>
    </row>
    <row r="47" spans="1:14" ht="15.75" customHeight="1">
      <c r="A47" s="928"/>
      <c r="B47" s="929"/>
      <c r="C47" s="388"/>
      <c r="D47" s="389"/>
      <c r="E47" s="390"/>
      <c r="F47" s="391"/>
      <c r="G47" s="390"/>
      <c r="H47" s="449"/>
      <c r="I47" s="219"/>
      <c r="J47" s="235"/>
    </row>
    <row r="48" spans="1:14" ht="15">
      <c r="A48" s="928"/>
      <c r="B48" s="929"/>
      <c r="C48" s="324" t="s">
        <v>317</v>
      </c>
      <c r="D48" s="918"/>
      <c r="E48" s="921"/>
      <c r="F48" s="921"/>
      <c r="G48" s="921"/>
      <c r="H48" s="922" t="s">
        <v>162</v>
      </c>
      <c r="I48" s="219"/>
    </row>
    <row r="49" spans="1:10" ht="15.75" customHeight="1">
      <c r="A49" s="930" t="s">
        <v>318</v>
      </c>
      <c r="B49" s="929"/>
      <c r="C49" s="388" t="s">
        <v>338</v>
      </c>
      <c r="D49" s="389"/>
      <c r="E49" s="390"/>
      <c r="F49" s="391"/>
      <c r="G49" s="390"/>
      <c r="H49" s="449"/>
      <c r="I49" s="219"/>
    </row>
    <row r="50" spans="1:10" ht="17.25" customHeight="1">
      <c r="A50" s="928"/>
      <c r="B50" s="929"/>
      <c r="C50" s="388" t="s">
        <v>339</v>
      </c>
      <c r="D50" s="389"/>
      <c r="E50" s="390"/>
      <c r="F50" s="391"/>
      <c r="G50" s="390"/>
      <c r="H50" s="449"/>
      <c r="I50" s="219"/>
    </row>
    <row r="51" spans="1:10" ht="17.25" customHeight="1">
      <c r="A51" s="928"/>
      <c r="B51" s="929"/>
      <c r="C51" s="388"/>
      <c r="D51" s="389"/>
      <c r="E51" s="390"/>
      <c r="F51" s="391"/>
      <c r="G51" s="390"/>
      <c r="H51" s="449"/>
      <c r="I51" s="219"/>
    </row>
    <row r="52" spans="1:10" ht="17.25" customHeight="1">
      <c r="A52" s="928"/>
      <c r="B52" s="929"/>
      <c r="C52" s="388"/>
      <c r="D52" s="389"/>
      <c r="E52" s="390"/>
      <c r="F52" s="391"/>
      <c r="G52" s="390"/>
      <c r="H52" s="449"/>
      <c r="I52" s="219"/>
    </row>
    <row r="53" spans="1:10" ht="12.75" customHeight="1">
      <c r="A53" s="928"/>
      <c r="B53" s="929"/>
      <c r="C53" s="324" t="s">
        <v>300</v>
      </c>
      <c r="D53" s="918"/>
      <c r="E53" s="921"/>
      <c r="F53" s="921"/>
      <c r="G53" s="921"/>
      <c r="H53" s="922" t="s">
        <v>162</v>
      </c>
      <c r="I53" s="232"/>
    </row>
    <row r="54" spans="1:10" ht="14.25" customHeight="1">
      <c r="A54" s="928"/>
      <c r="B54" s="929"/>
      <c r="C54" s="388" t="s">
        <v>340</v>
      </c>
      <c r="D54" s="389"/>
      <c r="E54" s="390"/>
      <c r="F54" s="391"/>
      <c r="G54" s="390"/>
      <c r="H54" s="449"/>
      <c r="I54" s="219"/>
    </row>
    <row r="55" spans="1:10" ht="14.25" customHeight="1">
      <c r="A55" s="928"/>
      <c r="B55" s="929"/>
      <c r="C55" s="388"/>
      <c r="D55" s="389"/>
      <c r="E55" s="390"/>
      <c r="F55" s="391"/>
      <c r="G55" s="390"/>
      <c r="H55" s="449"/>
      <c r="I55" s="219"/>
    </row>
    <row r="56" spans="1:10" ht="14.25" customHeight="1">
      <c r="A56" s="928"/>
      <c r="B56" s="929"/>
      <c r="C56" s="388"/>
      <c r="D56" s="389"/>
      <c r="E56" s="390"/>
      <c r="F56" s="391"/>
      <c r="G56" s="390"/>
      <c r="H56" s="449"/>
      <c r="I56" s="219"/>
    </row>
    <row r="57" spans="1:10" ht="15.75" customHeight="1">
      <c r="A57" s="928"/>
      <c r="B57" s="929"/>
      <c r="C57" s="324" t="s">
        <v>319</v>
      </c>
      <c r="D57" s="918"/>
      <c r="E57" s="921"/>
      <c r="F57" s="921"/>
      <c r="G57" s="921"/>
      <c r="H57" s="922" t="s">
        <v>162</v>
      </c>
      <c r="I57" s="219"/>
      <c r="J57" s="235"/>
    </row>
    <row r="58" spans="1:10" ht="15.75" customHeight="1">
      <c r="A58" s="928"/>
      <c r="B58" s="929"/>
      <c r="C58" s="388" t="s">
        <v>341</v>
      </c>
      <c r="D58" s="389"/>
      <c r="E58" s="390"/>
      <c r="F58" s="391"/>
      <c r="G58" s="390"/>
      <c r="H58" s="449"/>
      <c r="I58" s="219"/>
      <c r="J58" s="235"/>
    </row>
    <row r="59" spans="1:10" ht="15.75" customHeight="1">
      <c r="A59" s="928"/>
      <c r="B59" s="929"/>
      <c r="C59" s="388"/>
      <c r="D59" s="389"/>
      <c r="E59" s="390"/>
      <c r="F59" s="391"/>
      <c r="G59" s="390"/>
      <c r="H59" s="449"/>
      <c r="I59" s="219"/>
      <c r="J59" s="235"/>
    </row>
    <row r="60" spans="1:10" ht="15.75" customHeight="1">
      <c r="A60" s="928"/>
      <c r="B60" s="929"/>
      <c r="C60" s="388"/>
      <c r="D60" s="389"/>
      <c r="E60" s="390"/>
      <c r="F60" s="391"/>
      <c r="G60" s="390"/>
      <c r="H60" s="449"/>
      <c r="I60" s="219"/>
      <c r="J60" s="235"/>
    </row>
    <row r="61" spans="1:10" ht="16.5" customHeight="1">
      <c r="A61" s="928"/>
      <c r="B61" s="929"/>
      <c r="C61" s="324" t="s">
        <v>320</v>
      </c>
      <c r="D61" s="918"/>
      <c r="E61" s="921"/>
      <c r="F61" s="921"/>
      <c r="G61" s="921"/>
      <c r="H61" s="922" t="s">
        <v>162</v>
      </c>
      <c r="I61" s="219"/>
    </row>
    <row r="62" spans="1:10" ht="15" customHeight="1">
      <c r="A62" s="928"/>
      <c r="B62" s="929"/>
      <c r="C62" s="388" t="s">
        <v>342</v>
      </c>
      <c r="D62" s="389"/>
      <c r="E62" s="390"/>
      <c r="F62" s="390"/>
      <c r="G62" s="391"/>
      <c r="H62" s="449"/>
      <c r="I62" s="219"/>
    </row>
    <row r="63" spans="1:10" ht="14.25" customHeight="1">
      <c r="A63" s="928"/>
      <c r="B63" s="929"/>
      <c r="C63" s="388" t="s">
        <v>343</v>
      </c>
      <c r="D63" s="389"/>
      <c r="E63" s="390"/>
      <c r="F63" s="390"/>
      <c r="G63" s="391"/>
      <c r="H63" s="449"/>
      <c r="I63" s="219"/>
    </row>
    <row r="64" spans="1:10" ht="14.25" customHeight="1">
      <c r="A64" s="928"/>
      <c r="B64" s="929"/>
      <c r="C64" s="388"/>
      <c r="D64" s="389"/>
      <c r="E64" s="390"/>
      <c r="F64" s="390"/>
      <c r="G64" s="391"/>
      <c r="H64" s="449"/>
      <c r="I64" s="219"/>
    </row>
    <row r="65" spans="1:10" ht="14.25" customHeight="1">
      <c r="A65" s="928"/>
      <c r="B65" s="929"/>
      <c r="C65" s="388"/>
      <c r="D65" s="389"/>
      <c r="E65" s="390"/>
      <c r="F65" s="390"/>
      <c r="G65" s="391"/>
      <c r="H65" s="449"/>
      <c r="I65" s="219"/>
    </row>
    <row r="66" spans="1:10" ht="15">
      <c r="A66" s="928"/>
      <c r="B66" s="929"/>
      <c r="C66" s="324" t="s">
        <v>321</v>
      </c>
      <c r="D66" s="918"/>
      <c r="E66" s="921"/>
      <c r="F66" s="921"/>
      <c r="G66" s="921"/>
      <c r="H66" s="922" t="s">
        <v>162</v>
      </c>
      <c r="I66" s="219"/>
    </row>
    <row r="67" spans="1:10" ht="15.75" customHeight="1">
      <c r="A67" s="928"/>
      <c r="B67" s="929"/>
      <c r="C67" s="388" t="s">
        <v>344</v>
      </c>
      <c r="D67" s="389"/>
      <c r="E67" s="390"/>
      <c r="F67" s="391"/>
      <c r="G67" s="390"/>
      <c r="H67" s="449"/>
      <c r="I67" s="219"/>
    </row>
    <row r="68" spans="1:10" ht="15.75" customHeight="1">
      <c r="A68" s="928"/>
      <c r="B68" s="929"/>
      <c r="C68" s="388"/>
      <c r="D68" s="389"/>
      <c r="E68" s="390"/>
      <c r="F68" s="391"/>
      <c r="G68" s="390"/>
      <c r="H68" s="449"/>
      <c r="I68" s="219"/>
    </row>
    <row r="69" spans="1:10" ht="15.75" customHeight="1">
      <c r="A69" s="928"/>
      <c r="B69" s="929"/>
      <c r="C69" s="388"/>
      <c r="D69" s="389"/>
      <c r="E69" s="390"/>
      <c r="F69" s="391"/>
      <c r="G69" s="390"/>
      <c r="H69" s="449"/>
      <c r="I69" s="219"/>
    </row>
    <row r="70" spans="1:10" ht="15.75" thickBot="1">
      <c r="A70" s="931"/>
      <c r="B70" s="932"/>
      <c r="C70" s="328" t="s">
        <v>322</v>
      </c>
      <c r="D70" s="923"/>
      <c r="E70" s="924"/>
      <c r="F70" s="924"/>
      <c r="G70" s="924"/>
      <c r="H70" s="925" t="s">
        <v>162</v>
      </c>
      <c r="I70" s="219"/>
    </row>
    <row r="71" spans="1:10">
      <c r="A71" s="236"/>
      <c r="B71" s="236"/>
      <c r="C71" s="236"/>
      <c r="D71" s="278"/>
      <c r="E71" s="232"/>
      <c r="F71" s="232"/>
      <c r="G71" s="232"/>
      <c r="H71" s="232"/>
      <c r="I71" s="219"/>
    </row>
    <row r="76" spans="1:10" ht="14.25">
      <c r="C76" s="398"/>
    </row>
    <row r="77" spans="1:10">
      <c r="C77" s="218"/>
      <c r="J77" s="399"/>
    </row>
  </sheetData>
  <sheetProtection password="C7E0" sheet="1" objects="1" scenarios="1"/>
  <mergeCells count="10">
    <mergeCell ref="A49:B70"/>
    <mergeCell ref="A2:B2"/>
    <mergeCell ref="D2:H2"/>
    <mergeCell ref="D4:H4"/>
    <mergeCell ref="A5:B5"/>
    <mergeCell ref="A6:H6"/>
    <mergeCell ref="N5:N6"/>
    <mergeCell ref="A1:H1"/>
    <mergeCell ref="A7:B37"/>
    <mergeCell ref="A38:B48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5" tint="0.39997558519241921"/>
    <pageSetUpPr fitToPage="1"/>
  </sheetPr>
  <dimension ref="A1:H45"/>
  <sheetViews>
    <sheetView zoomScaleNormal="100" workbookViewId="0">
      <selection activeCell="C52" sqref="C52"/>
    </sheetView>
  </sheetViews>
  <sheetFormatPr baseColWidth="10" defaultRowHeight="12.75"/>
  <cols>
    <col min="1" max="1" width="18.85546875" style="9" bestFit="1" customWidth="1"/>
    <col min="2" max="2" width="132.42578125" style="9" customWidth="1"/>
    <col min="3" max="3" width="4.42578125" style="9" customWidth="1"/>
    <col min="4" max="16384" width="11.42578125" style="9"/>
  </cols>
  <sheetData>
    <row r="1" spans="1:8" ht="17.25" customHeight="1" thickBot="1">
      <c r="A1" s="768" t="s">
        <v>418</v>
      </c>
      <c r="B1" s="741"/>
      <c r="C1" s="769"/>
      <c r="D1" s="461"/>
      <c r="E1" s="461"/>
      <c r="F1" s="461"/>
      <c r="G1" s="461"/>
      <c r="H1" s="461"/>
    </row>
    <row r="2" spans="1:8" ht="13.5" thickBot="1">
      <c r="A2" s="933" t="s">
        <v>7</v>
      </c>
      <c r="B2" s="934"/>
      <c r="C2" s="770"/>
    </row>
    <row r="3" spans="1:8" ht="12.75" customHeight="1">
      <c r="A3" s="64" t="s">
        <v>2</v>
      </c>
      <c r="B3" s="771" t="s">
        <v>125</v>
      </c>
      <c r="C3" s="770"/>
    </row>
    <row r="4" spans="1:8" ht="12.75" customHeight="1">
      <c r="A4" s="458" t="s">
        <v>419</v>
      </c>
      <c r="B4" s="772"/>
      <c r="C4" s="770"/>
    </row>
    <row r="5" spans="1:8">
      <c r="A5" s="65" t="s">
        <v>1</v>
      </c>
      <c r="B5" s="772" t="s">
        <v>263</v>
      </c>
      <c r="C5" s="770"/>
    </row>
    <row r="6" spans="1:8">
      <c r="A6" s="65" t="s">
        <v>23</v>
      </c>
      <c r="B6" s="772">
        <v>4</v>
      </c>
      <c r="C6" s="770"/>
    </row>
    <row r="7" spans="1:8">
      <c r="A7" s="65" t="s">
        <v>0</v>
      </c>
      <c r="B7" s="67"/>
      <c r="C7" s="770"/>
    </row>
    <row r="8" spans="1:8">
      <c r="A8" s="65" t="s">
        <v>6</v>
      </c>
      <c r="B8" s="67">
        <v>2014</v>
      </c>
      <c r="C8" s="770"/>
    </row>
    <row r="9" spans="1:8">
      <c r="A9" s="65" t="s">
        <v>3</v>
      </c>
      <c r="B9" s="67" t="s">
        <v>39</v>
      </c>
      <c r="C9" s="770"/>
    </row>
    <row r="10" spans="1:8">
      <c r="A10" s="65" t="s">
        <v>4</v>
      </c>
      <c r="B10" s="67" t="s">
        <v>40</v>
      </c>
      <c r="C10" s="770"/>
    </row>
    <row r="11" spans="1:8">
      <c r="A11" s="65" t="s">
        <v>5</v>
      </c>
      <c r="B11" s="67"/>
      <c r="C11" s="770"/>
    </row>
    <row r="12" spans="1:8" ht="13.5" thickBot="1">
      <c r="A12" s="66" t="s">
        <v>19</v>
      </c>
      <c r="B12" s="67"/>
      <c r="C12" s="770"/>
    </row>
    <row r="13" spans="1:8" ht="13.5" thickBot="1">
      <c r="A13" s="933" t="s">
        <v>26</v>
      </c>
      <c r="B13" s="934"/>
      <c r="C13" s="770"/>
    </row>
    <row r="14" spans="1:8" ht="87.75" customHeight="1" thickBot="1">
      <c r="A14" s="571"/>
      <c r="B14" s="572"/>
      <c r="C14" s="770"/>
    </row>
    <row r="15" spans="1:8" ht="13.5" thickBot="1">
      <c r="A15" s="933" t="s">
        <v>25</v>
      </c>
      <c r="B15" s="934"/>
      <c r="C15" s="774"/>
    </row>
    <row r="16" spans="1:8">
      <c r="A16" s="573"/>
      <c r="B16" s="574"/>
      <c r="C16" s="774"/>
    </row>
    <row r="17" spans="1:8">
      <c r="A17" s="573"/>
      <c r="B17" s="574"/>
      <c r="C17" s="774"/>
    </row>
    <row r="18" spans="1:8">
      <c r="A18" s="573"/>
      <c r="B18" s="574"/>
      <c r="C18" s="774"/>
    </row>
    <row r="19" spans="1:8">
      <c r="A19" s="573"/>
      <c r="B19" s="574"/>
      <c r="C19" s="774"/>
    </row>
    <row r="20" spans="1:8">
      <c r="A20" s="573"/>
      <c r="B20" s="574"/>
      <c r="C20" s="774"/>
    </row>
    <row r="21" spans="1:8">
      <c r="A21" s="573"/>
      <c r="B21" s="574"/>
      <c r="C21" s="774"/>
    </row>
    <row r="22" spans="1:8">
      <c r="A22" s="573"/>
      <c r="B22" s="574"/>
      <c r="C22" s="774"/>
    </row>
    <row r="23" spans="1:8" ht="13.5" thickBot="1">
      <c r="A23" s="575"/>
      <c r="B23" s="576"/>
      <c r="C23" s="774"/>
    </row>
    <row r="24" spans="1:8" s="11" customFormat="1" ht="15.75" customHeight="1" thickBot="1">
      <c r="A24" s="933" t="s">
        <v>21</v>
      </c>
      <c r="B24" s="934"/>
      <c r="C24" s="774"/>
      <c r="D24" s="10"/>
      <c r="E24" s="10"/>
      <c r="F24" s="10"/>
      <c r="G24" s="10"/>
      <c r="H24" s="10"/>
    </row>
    <row r="25" spans="1:8" s="11" customFormat="1">
      <c r="A25" s="92"/>
      <c r="B25" s="67"/>
      <c r="C25" s="774"/>
      <c r="D25" s="10"/>
      <c r="E25" s="10"/>
      <c r="F25" s="10"/>
      <c r="G25" s="10"/>
      <c r="H25" s="10"/>
    </row>
    <row r="26" spans="1:8" s="11" customFormat="1">
      <c r="A26" s="92"/>
      <c r="B26" s="67"/>
      <c r="C26" s="774"/>
      <c r="D26" s="10"/>
      <c r="E26" s="10"/>
      <c r="F26" s="10"/>
      <c r="G26" s="10"/>
      <c r="H26" s="10"/>
    </row>
    <row r="27" spans="1:8" s="11" customFormat="1">
      <c r="A27" s="92"/>
      <c r="B27" s="67"/>
      <c r="C27" s="774"/>
      <c r="D27" s="10"/>
      <c r="E27" s="10"/>
      <c r="F27" s="10"/>
      <c r="G27" s="10"/>
      <c r="H27" s="10"/>
    </row>
    <row r="28" spans="1:8" s="11" customFormat="1">
      <c r="A28" s="92"/>
      <c r="B28" s="67"/>
      <c r="C28" s="774"/>
      <c r="D28" s="10"/>
      <c r="E28" s="10"/>
      <c r="F28" s="10"/>
      <c r="G28" s="10"/>
      <c r="H28" s="10"/>
    </row>
    <row r="29" spans="1:8" s="11" customFormat="1">
      <c r="A29" s="92"/>
      <c r="B29" s="67"/>
      <c r="C29" s="774"/>
      <c r="D29" s="10"/>
      <c r="E29" s="10"/>
      <c r="F29" s="10"/>
      <c r="G29" s="10"/>
      <c r="H29" s="10"/>
    </row>
    <row r="30" spans="1:8" s="11" customFormat="1">
      <c r="A30" s="92"/>
      <c r="B30" s="67"/>
      <c r="C30" s="774"/>
      <c r="D30" s="10"/>
      <c r="E30" s="10"/>
      <c r="F30" s="10"/>
      <c r="G30" s="10"/>
      <c r="H30" s="10"/>
    </row>
    <row r="31" spans="1:8" s="11" customFormat="1">
      <c r="A31" s="92"/>
      <c r="B31" s="67"/>
      <c r="C31" s="774"/>
      <c r="D31" s="10"/>
      <c r="E31" s="10"/>
      <c r="F31" s="10"/>
      <c r="G31" s="10"/>
      <c r="H31" s="10"/>
    </row>
    <row r="32" spans="1:8" s="11" customFormat="1">
      <c r="A32" s="92"/>
      <c r="B32" s="67"/>
      <c r="C32" s="775"/>
      <c r="D32" s="10"/>
      <c r="E32" s="10"/>
      <c r="F32" s="10"/>
      <c r="G32" s="10"/>
      <c r="H32" s="10"/>
    </row>
    <row r="33" spans="1:8" s="11" customFormat="1">
      <c r="A33" s="92"/>
      <c r="B33" s="67"/>
      <c r="C33" s="775"/>
      <c r="D33" s="10"/>
      <c r="E33" s="10"/>
      <c r="F33" s="10"/>
      <c r="G33" s="10"/>
      <c r="H33" s="10"/>
    </row>
    <row r="34" spans="1:8" s="11" customFormat="1" ht="13.5" thickBot="1">
      <c r="A34" s="92"/>
      <c r="B34" s="67"/>
      <c r="C34" s="775"/>
      <c r="D34" s="10"/>
      <c r="E34" s="10"/>
      <c r="F34" s="10"/>
      <c r="G34" s="10"/>
      <c r="H34" s="10"/>
    </row>
    <row r="35" spans="1:8" s="11" customFormat="1" ht="13.5" thickBot="1">
      <c r="A35" s="935" t="s">
        <v>20</v>
      </c>
      <c r="B35" s="936"/>
      <c r="C35" s="775"/>
      <c r="D35" s="10"/>
      <c r="E35" s="10"/>
      <c r="F35" s="10"/>
      <c r="G35" s="10"/>
      <c r="H35" s="10"/>
    </row>
    <row r="36" spans="1:8" s="11" customFormat="1">
      <c r="A36" s="562"/>
      <c r="B36" s="563"/>
      <c r="C36" s="775"/>
      <c r="D36" s="10"/>
      <c r="E36" s="10"/>
      <c r="F36" s="10"/>
      <c r="G36" s="10"/>
      <c r="H36" s="10"/>
    </row>
    <row r="37" spans="1:8" s="11" customFormat="1">
      <c r="A37" s="564"/>
      <c r="B37" s="565"/>
      <c r="C37" s="775"/>
      <c r="D37" s="10"/>
      <c r="E37" s="10"/>
      <c r="F37" s="10"/>
      <c r="G37" s="10"/>
      <c r="H37" s="10"/>
    </row>
    <row r="38" spans="1:8" s="11" customFormat="1">
      <c r="A38" s="564"/>
      <c r="B38" s="565"/>
      <c r="C38" s="775"/>
      <c r="D38" s="10"/>
      <c r="E38" s="10"/>
      <c r="F38" s="10"/>
      <c r="G38" s="10"/>
      <c r="H38" s="10"/>
    </row>
    <row r="39" spans="1:8" s="11" customFormat="1">
      <c r="A39" s="564"/>
      <c r="B39" s="565"/>
      <c r="C39" s="775"/>
      <c r="D39" s="10"/>
      <c r="E39" s="10"/>
      <c r="F39" s="10"/>
      <c r="G39" s="10"/>
      <c r="H39" s="10"/>
    </row>
    <row r="40" spans="1:8" s="11" customFormat="1" ht="13.5" thickBot="1">
      <c r="A40" s="566"/>
      <c r="B40" s="567"/>
      <c r="C40" s="775"/>
      <c r="D40" s="10"/>
      <c r="E40" s="10"/>
      <c r="F40" s="10"/>
      <c r="G40" s="10"/>
      <c r="H40" s="10"/>
    </row>
    <row r="41" spans="1:8" s="11" customFormat="1">
      <c r="A41" s="564"/>
      <c r="B41" s="565"/>
      <c r="C41" s="775"/>
      <c r="D41" s="10"/>
      <c r="E41" s="10"/>
      <c r="F41" s="10"/>
      <c r="G41" s="10"/>
      <c r="H41" s="10"/>
    </row>
    <row r="42" spans="1:8" s="11" customFormat="1">
      <c r="A42" s="564"/>
      <c r="B42" s="565"/>
      <c r="C42" s="775"/>
      <c r="D42" s="10"/>
      <c r="E42" s="10"/>
      <c r="F42" s="10"/>
      <c r="G42" s="10"/>
      <c r="H42" s="10"/>
    </row>
    <row r="43" spans="1:8" s="11" customFormat="1" ht="13.5" thickBot="1">
      <c r="A43" s="566"/>
      <c r="B43" s="567"/>
      <c r="C43" s="775"/>
      <c r="D43" s="10"/>
      <c r="E43" s="10"/>
      <c r="F43" s="10"/>
      <c r="G43" s="10"/>
      <c r="H43" s="10"/>
    </row>
    <row r="44" spans="1:8" s="11" customFormat="1">
      <c r="A44" s="770"/>
      <c r="B44" s="770"/>
      <c r="C44" s="775"/>
      <c r="D44" s="10"/>
      <c r="E44" s="10"/>
      <c r="F44" s="10"/>
      <c r="G44" s="10"/>
      <c r="H44" s="10"/>
    </row>
    <row r="45" spans="1:8" s="11" customFormat="1">
      <c r="A45" s="9"/>
      <c r="B45" s="9"/>
      <c r="D45" s="10"/>
      <c r="E45" s="10"/>
      <c r="F45" s="10"/>
      <c r="G45" s="10"/>
      <c r="H45" s="10"/>
    </row>
  </sheetData>
  <sheetProtection password="C7E0" sheet="1" objects="1" scenarios="1"/>
  <mergeCells count="8">
    <mergeCell ref="A1:B1"/>
    <mergeCell ref="A36:B43"/>
    <mergeCell ref="A2:B2"/>
    <mergeCell ref="A13:B13"/>
    <mergeCell ref="A14:B14"/>
    <mergeCell ref="A15:B15"/>
    <mergeCell ref="A16:B23"/>
    <mergeCell ref="A24:B24"/>
  </mergeCells>
  <printOptions horizontalCentered="1" verticalCentered="1"/>
  <pageMargins left="0.74" right="0.54" top="0.71" bottom="0.68" header="0.51181102362204722" footer="0.51181102362204722"/>
  <pageSetup paperSize="9" scale="86" orientation="landscape" horizontalDpi="4294967293"/>
  <headerFooter alignWithMargins="0">
    <oddFooter>Page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5" tint="0.39997558519241921"/>
    <pageSetUpPr fitToPage="1"/>
  </sheetPr>
  <dimension ref="A1:Z31"/>
  <sheetViews>
    <sheetView zoomScaleNormal="100" workbookViewId="0">
      <selection activeCell="C52" sqref="C52"/>
    </sheetView>
  </sheetViews>
  <sheetFormatPr baseColWidth="10" defaultRowHeight="12.75"/>
  <cols>
    <col min="1" max="1" width="5.7109375" style="6" customWidth="1"/>
    <col min="2" max="2" width="46.140625" style="2" customWidth="1"/>
    <col min="3" max="3" width="98.85546875" style="1" customWidth="1"/>
    <col min="4" max="4" width="5" style="7" customWidth="1"/>
    <col min="5" max="8" width="5" style="3" customWidth="1"/>
    <col min="9" max="9" width="4" style="4" customWidth="1"/>
    <col min="10" max="10" width="21.140625" style="5" customWidth="1"/>
    <col min="11" max="11" width="2.7109375" style="5" customWidth="1"/>
    <col min="12" max="12" width="6.7109375" style="12" customWidth="1"/>
    <col min="13" max="13" width="11" style="336" customWidth="1"/>
    <col min="14" max="14" width="9" style="337" customWidth="1"/>
    <col min="15" max="15" width="9" style="338" customWidth="1"/>
    <col min="16" max="17" width="9" style="339" customWidth="1"/>
    <col min="18" max="18" width="11.28515625" style="340" customWidth="1"/>
    <col min="19" max="19" width="9" style="341" customWidth="1"/>
    <col min="20" max="20" width="9" style="13" customWidth="1"/>
    <col min="21" max="26" width="11.42578125" style="13"/>
    <col min="27" max="16384" width="11.42578125" style="1"/>
  </cols>
  <sheetData>
    <row r="1" spans="1:21" ht="15">
      <c r="A1" s="787" t="s">
        <v>418</v>
      </c>
      <c r="B1" s="737"/>
      <c r="C1" s="737"/>
      <c r="D1" s="737"/>
      <c r="E1" s="737"/>
      <c r="F1" s="737"/>
      <c r="G1" s="737"/>
      <c r="H1" s="737"/>
      <c r="I1" s="22"/>
      <c r="J1" s="23"/>
      <c r="K1" s="23"/>
      <c r="L1" s="24"/>
      <c r="M1" s="939"/>
      <c r="N1" s="940"/>
      <c r="O1" s="941"/>
      <c r="P1" s="942"/>
      <c r="Q1" s="942"/>
      <c r="R1" s="943"/>
      <c r="S1" s="944"/>
      <c r="T1" s="788"/>
      <c r="U1" s="788"/>
    </row>
    <row r="2" spans="1:21" ht="15">
      <c r="A2" s="579" t="s">
        <v>348</v>
      </c>
      <c r="B2" s="580"/>
      <c r="C2" s="434" t="s">
        <v>423</v>
      </c>
      <c r="D2" s="577">
        <v>2004</v>
      </c>
      <c r="E2" s="578"/>
      <c r="F2" s="578"/>
      <c r="G2" s="578"/>
      <c r="H2" s="578"/>
      <c r="I2" s="22"/>
      <c r="J2" s="23"/>
      <c r="K2" s="23"/>
      <c r="L2" s="24"/>
      <c r="M2" s="52"/>
      <c r="N2" s="101"/>
      <c r="O2" s="21"/>
      <c r="P2" s="102"/>
      <c r="Q2" s="102"/>
      <c r="R2" s="103"/>
      <c r="S2" s="33"/>
      <c r="T2" s="33"/>
      <c r="U2" s="788"/>
    </row>
    <row r="3" spans="1:21" ht="18.75" customHeight="1">
      <c r="A3" s="431"/>
      <c r="B3" s="31" t="s">
        <v>38</v>
      </c>
      <c r="C3" s="342" t="str">
        <f>'Identification E33'!B5</f>
        <v>U33 : REALISATION EN AUTONOMIE DE TOUT OU PARTIE D’UNE FABRICATION</v>
      </c>
      <c r="D3" s="429"/>
      <c r="E3" s="430"/>
      <c r="F3" s="430"/>
      <c r="G3" s="430"/>
      <c r="H3" s="430"/>
      <c r="I3" s="22"/>
      <c r="J3" s="23"/>
      <c r="K3" s="23"/>
      <c r="L3" s="24"/>
      <c r="M3" s="52"/>
      <c r="N3" s="101"/>
      <c r="O3" s="21"/>
      <c r="P3" s="102"/>
      <c r="Q3" s="102"/>
      <c r="R3" s="103"/>
      <c r="S3" s="33"/>
      <c r="T3" s="33"/>
      <c r="U3" s="788"/>
    </row>
    <row r="4" spans="1:21" ht="15" customHeight="1">
      <c r="A4" s="33"/>
      <c r="B4" s="33"/>
      <c r="C4" s="34" t="s">
        <v>39</v>
      </c>
      <c r="D4" s="586" t="s">
        <v>40</v>
      </c>
      <c r="E4" s="586"/>
      <c r="F4" s="586"/>
      <c r="G4" s="586"/>
      <c r="H4" s="586"/>
      <c r="I4" s="22"/>
      <c r="J4" s="945"/>
      <c r="K4" s="946"/>
      <c r="L4" s="947" t="s">
        <v>12</v>
      </c>
      <c r="M4" s="698" t="s">
        <v>30</v>
      </c>
      <c r="N4" s="749" t="s">
        <v>31</v>
      </c>
      <c r="O4" s="750" t="s">
        <v>33</v>
      </c>
      <c r="P4" s="751" t="s">
        <v>32</v>
      </c>
      <c r="Q4" s="751" t="s">
        <v>34</v>
      </c>
      <c r="R4" s="752" t="s">
        <v>35</v>
      </c>
      <c r="S4" s="752" t="s">
        <v>36</v>
      </c>
      <c r="T4" s="752" t="s">
        <v>37</v>
      </c>
      <c r="U4" s="788"/>
    </row>
    <row r="5" spans="1:21" ht="13.5" thickBot="1">
      <c r="A5" s="585" t="s">
        <v>28</v>
      </c>
      <c r="B5" s="585"/>
      <c r="C5" s="36" t="s">
        <v>27</v>
      </c>
      <c r="D5" s="37" t="s">
        <v>15</v>
      </c>
      <c r="E5" s="38">
        <v>0</v>
      </c>
      <c r="F5" s="38">
        <v>1</v>
      </c>
      <c r="G5" s="38">
        <v>2</v>
      </c>
      <c r="H5" s="38">
        <v>3</v>
      </c>
      <c r="I5" s="22"/>
      <c r="J5" s="23"/>
      <c r="K5" s="23"/>
      <c r="L5" s="147" t="s">
        <v>11</v>
      </c>
      <c r="M5" s="698"/>
      <c r="N5" s="749"/>
      <c r="O5" s="750"/>
      <c r="P5" s="751"/>
      <c r="Q5" s="751"/>
      <c r="R5" s="752"/>
      <c r="S5" s="752"/>
      <c r="T5" s="752"/>
      <c r="U5" s="788"/>
    </row>
    <row r="6" spans="1:21" ht="18" customHeight="1" thickBot="1">
      <c r="A6" s="699" t="s">
        <v>264</v>
      </c>
      <c r="B6" s="700"/>
      <c r="C6" s="700"/>
      <c r="D6" s="700"/>
      <c r="E6" s="700"/>
      <c r="F6" s="700"/>
      <c r="G6" s="700"/>
      <c r="H6" s="701"/>
      <c r="I6" s="23"/>
      <c r="J6" s="23"/>
      <c r="K6" s="23"/>
      <c r="L6" s="39">
        <v>0.3</v>
      </c>
      <c r="M6" s="404">
        <f>SUM(L7:L7)</f>
        <v>1</v>
      </c>
      <c r="N6" s="753">
        <f>IF(O6=1,SUMPRODUCT(N7,O7)/SUMPRODUCT(L7),0)</f>
        <v>20</v>
      </c>
      <c r="O6" s="754">
        <f>IF(SUM(O7)=0,0,1)</f>
        <v>1</v>
      </c>
      <c r="P6" s="755"/>
      <c r="Q6" s="756">
        <f>SUM(Q7)</f>
        <v>1</v>
      </c>
      <c r="R6" s="757"/>
      <c r="S6" s="757"/>
      <c r="T6" s="754"/>
      <c r="U6" s="788"/>
    </row>
    <row r="7" spans="1:21" ht="16.5" customHeight="1" thickBot="1">
      <c r="A7" s="948" t="s">
        <v>265</v>
      </c>
      <c r="B7" s="343" t="s">
        <v>266</v>
      </c>
      <c r="C7" s="344" t="s">
        <v>267</v>
      </c>
      <c r="D7" s="345" t="str">
        <f>IF('AD-E33'!D17="x", "x", "")</f>
        <v/>
      </c>
      <c r="E7" s="405" t="str">
        <f>IF('AD-E33'!E17="x", "x", "")</f>
        <v/>
      </c>
      <c r="F7" s="405" t="str">
        <f>IF('AD-E33'!F17="x", "x", "")</f>
        <v/>
      </c>
      <c r="G7" s="405" t="str">
        <f>IF('AD-E33'!G17="x","x", "")</f>
        <v/>
      </c>
      <c r="H7" s="406" t="str">
        <f>IF('AD-E33'!H17="x", "x", "")</f>
        <v>x</v>
      </c>
      <c r="I7" s="949" t="str">
        <f>(IF(O7&gt;1,"◄",""))</f>
        <v/>
      </c>
      <c r="J7" s="23"/>
      <c r="K7" s="23"/>
      <c r="L7" s="91">
        <v>1</v>
      </c>
      <c r="M7" s="52"/>
      <c r="N7" s="758">
        <f t="shared" ref="N7" si="0">(IF(F7&lt;&gt;"",1/3,0)+IF(G7&lt;&gt;"",2/3,0)+IF(H7&lt;&gt;"",1,0))*L7*20</f>
        <v>20</v>
      </c>
      <c r="O7" s="754">
        <f t="shared" ref="O7" si="1">IF(D7="",IF(E7&lt;&gt;"",1,0)+IF(F7&lt;&gt;"",1,0)+IF(G7&lt;&gt;"",1,0)+IF(H7&lt;&gt;"",1,0),0)</f>
        <v>1</v>
      </c>
      <c r="P7" s="755">
        <f t="shared" ref="P7" si="2">IF(D7&lt;&gt;"",0,(IF(E7&lt;&gt;"",0.02,(N7/(L7*20)))))</f>
        <v>1</v>
      </c>
      <c r="Q7" s="756">
        <f t="shared" ref="Q7" si="3">IF(D7&lt;&gt;"",0,L7)</f>
        <v>1</v>
      </c>
      <c r="R7" s="759">
        <f t="shared" ref="R7" si="4">IF(I7&lt;&gt;"",1,0)</f>
        <v>0</v>
      </c>
      <c r="S7" s="759" t="b">
        <f t="shared" ref="S7" si="5">IF(D7="",OR(E7&lt;&gt;"",F7&lt;&gt;"",G7&lt;&gt;"",H7&lt;&gt;""),0)</f>
        <v>1</v>
      </c>
      <c r="T7" s="754">
        <f>IF(I7&lt;&gt;"",1,0)</f>
        <v>0</v>
      </c>
      <c r="U7" s="788"/>
    </row>
    <row r="8" spans="1:21" ht="18" customHeight="1" thickBot="1">
      <c r="A8" s="699" t="s">
        <v>268</v>
      </c>
      <c r="B8" s="700"/>
      <c r="C8" s="700"/>
      <c r="D8" s="700"/>
      <c r="E8" s="700"/>
      <c r="F8" s="700"/>
      <c r="G8" s="700"/>
      <c r="H8" s="701"/>
      <c r="I8" s="949" t="str">
        <f t="shared" ref="I8:I15" si="6">(IF(O8&gt;1,"◄",""))</f>
        <v/>
      </c>
      <c r="J8" s="23"/>
      <c r="K8" s="23"/>
      <c r="L8" s="39">
        <v>0.6</v>
      </c>
      <c r="M8" s="404">
        <f>SUM(L9:L12)</f>
        <v>1</v>
      </c>
      <c r="N8" s="753">
        <f>IF(O8=1,SUMPRODUCT(N9:N12,O9:O12)/SUMPRODUCT(L9:L12),0)</f>
        <v>20</v>
      </c>
      <c r="O8" s="754">
        <f>IF(SUM(O9:O12)=0,0,1)</f>
        <v>1</v>
      </c>
      <c r="P8" s="755"/>
      <c r="Q8" s="756">
        <f>SUM(Q9:Q12)</f>
        <v>1</v>
      </c>
      <c r="R8" s="757"/>
      <c r="S8" s="757"/>
      <c r="T8" s="754"/>
      <c r="U8" s="788"/>
    </row>
    <row r="9" spans="1:21" ht="15.75" customHeight="1">
      <c r="A9" s="702" t="s">
        <v>269</v>
      </c>
      <c r="B9" s="704" t="s">
        <v>270</v>
      </c>
      <c r="C9" s="347" t="s">
        <v>138</v>
      </c>
      <c r="D9" s="348" t="str">
        <f>IF('AD-E33'!D26="x", "x", "")</f>
        <v/>
      </c>
      <c r="E9" s="407" t="str">
        <f>IF('AD-E33'!E26="x", "x", "")</f>
        <v/>
      </c>
      <c r="F9" s="407" t="str">
        <f>IF('AD-E33'!F26="x", "x", "")</f>
        <v/>
      </c>
      <c r="G9" s="407" t="str">
        <f>IF('AD-E33'!G26="x", "x", "")</f>
        <v/>
      </c>
      <c r="H9" s="408" t="str">
        <f>IF('AD-E33'!H26="x", "x", "")</f>
        <v>x</v>
      </c>
      <c r="I9" s="949" t="str">
        <f t="shared" si="6"/>
        <v/>
      </c>
      <c r="J9" s="23"/>
      <c r="K9" s="23"/>
      <c r="L9" s="91">
        <v>0.5</v>
      </c>
      <c r="M9" s="52"/>
      <c r="N9" s="758">
        <f t="shared" ref="N9" si="7">(IF(F9&lt;&gt;"",1/3,0)+IF(G9&lt;&gt;"",2/3,0)+IF(H9&lt;&gt;"",1,0))*L9*20</f>
        <v>10</v>
      </c>
      <c r="O9" s="754">
        <f t="shared" ref="O9" si="8">IF(D9="",IF(E9&lt;&gt;"",1,0)+IF(F9&lt;&gt;"",1,0)+IF(G9&lt;&gt;"",1,0)+IF(H9&lt;&gt;"",1,0),0)</f>
        <v>1</v>
      </c>
      <c r="P9" s="755">
        <f t="shared" ref="P9" si="9">IF(D9&lt;&gt;"",0,(IF(E9&lt;&gt;"",0.02,(N9/(L9*20)))))</f>
        <v>1</v>
      </c>
      <c r="Q9" s="756">
        <f t="shared" ref="Q9" si="10">IF(D9&lt;&gt;"",0,L9)</f>
        <v>0.5</v>
      </c>
      <c r="R9" s="759">
        <f t="shared" ref="R9" si="11">IF(I9&lt;&gt;"",1,0)</f>
        <v>0</v>
      </c>
      <c r="S9" s="759" t="b">
        <f t="shared" ref="S9" si="12">IF(D9="",OR(E9&lt;&gt;"",F9&lt;&gt;"",G9&lt;&gt;"",H9&lt;&gt;""),0)</f>
        <v>1</v>
      </c>
      <c r="T9" s="754">
        <f>IF(I9&lt;&gt;"",1,0)</f>
        <v>0</v>
      </c>
      <c r="U9" s="788"/>
    </row>
    <row r="10" spans="1:21" ht="15.75" customHeight="1">
      <c r="A10" s="706"/>
      <c r="B10" s="708"/>
      <c r="C10" s="156" t="s">
        <v>139</v>
      </c>
      <c r="D10" s="114" t="str">
        <f>IF('AD-E33'!D30="x", "x", "")</f>
        <v/>
      </c>
      <c r="E10" s="950" t="str">
        <f>IF('AD-E33'!E30="x", "x", "")</f>
        <v/>
      </c>
      <c r="F10" s="950" t="str">
        <f>IF('AD-E33'!F30="x", "x", "")</f>
        <v/>
      </c>
      <c r="G10" s="950" t="str">
        <f>IF('AD-E33'!G30="x", "x", "")</f>
        <v/>
      </c>
      <c r="H10" s="951" t="str">
        <f>IF('AD-E33'!H30="x", "x", "")</f>
        <v>x</v>
      </c>
      <c r="I10" s="949" t="str">
        <f t="shared" si="6"/>
        <v/>
      </c>
      <c r="J10" s="23"/>
      <c r="K10" s="23"/>
      <c r="L10" s="91">
        <v>0.2</v>
      </c>
      <c r="M10" s="52"/>
      <c r="N10" s="758">
        <f t="shared" ref="N10:N12" si="13">(IF(F10&lt;&gt;"",1/3,0)+IF(G10&lt;&gt;"",2/3,0)+IF(H10&lt;&gt;"",1,0))*L10*20</f>
        <v>4</v>
      </c>
      <c r="O10" s="754">
        <f t="shared" ref="O10:O12" si="14">IF(D10="",IF(E10&lt;&gt;"",1,0)+IF(F10&lt;&gt;"",1,0)+IF(G10&lt;&gt;"",1,0)+IF(H10&lt;&gt;"",1,0),0)</f>
        <v>1</v>
      </c>
      <c r="P10" s="755">
        <f t="shared" ref="P10:P12" si="15">IF(D10&lt;&gt;"",0,(IF(E10&lt;&gt;"",0.02,(N10/(L10*20)))))</f>
        <v>1</v>
      </c>
      <c r="Q10" s="756">
        <f t="shared" ref="Q10:Q12" si="16">IF(D10&lt;&gt;"",0,L10)</f>
        <v>0.2</v>
      </c>
      <c r="R10" s="759">
        <f t="shared" ref="R10:R12" si="17">IF(I10&lt;&gt;"",1,0)</f>
        <v>0</v>
      </c>
      <c r="S10" s="759" t="b">
        <f t="shared" ref="S10:S12" si="18">IF(D10="",OR(E10&lt;&gt;"",F10&lt;&gt;"",G10&lt;&gt;"",H10&lt;&gt;""),0)</f>
        <v>1</v>
      </c>
      <c r="T10" s="754">
        <f t="shared" ref="T10:T12" si="19">IF(I10&lt;&gt;"",1,0)</f>
        <v>0</v>
      </c>
      <c r="U10" s="788"/>
    </row>
    <row r="11" spans="1:21" ht="15.75" customHeight="1">
      <c r="A11" s="706"/>
      <c r="B11" s="708"/>
      <c r="C11" s="153" t="s">
        <v>140</v>
      </c>
      <c r="D11" s="114" t="str">
        <f>IF('AD-E33'!D33="x", "x", "")</f>
        <v/>
      </c>
      <c r="E11" s="409" t="str">
        <f>IF('AD-E33'!E33="x", "x", "")</f>
        <v/>
      </c>
      <c r="F11" s="409" t="str">
        <f>IF('AD-E33'!F33="x", "x", "")</f>
        <v/>
      </c>
      <c r="G11" s="409" t="str">
        <f>IF('AD-E33'!G33="x", "x", "")</f>
        <v/>
      </c>
      <c r="H11" s="410" t="str">
        <f>IF('AD-E33'!H33="x", "x", "")</f>
        <v>x</v>
      </c>
      <c r="I11" s="949" t="str">
        <f t="shared" si="6"/>
        <v/>
      </c>
      <c r="J11" s="23"/>
      <c r="K11" s="23"/>
      <c r="L11" s="91">
        <v>0.1</v>
      </c>
      <c r="M11" s="52"/>
      <c r="N11" s="758">
        <f t="shared" si="13"/>
        <v>2</v>
      </c>
      <c r="O11" s="754">
        <f t="shared" si="14"/>
        <v>1</v>
      </c>
      <c r="P11" s="755">
        <f t="shared" si="15"/>
        <v>1</v>
      </c>
      <c r="Q11" s="756">
        <f t="shared" si="16"/>
        <v>0.1</v>
      </c>
      <c r="R11" s="759">
        <f t="shared" si="17"/>
        <v>0</v>
      </c>
      <c r="S11" s="759" t="b">
        <f t="shared" si="18"/>
        <v>1</v>
      </c>
      <c r="T11" s="754">
        <f t="shared" si="19"/>
        <v>0</v>
      </c>
      <c r="U11" s="788"/>
    </row>
    <row r="12" spans="1:21" ht="15.75" customHeight="1" thickBot="1">
      <c r="A12" s="707"/>
      <c r="B12" s="709"/>
      <c r="C12" s="349" t="s">
        <v>141</v>
      </c>
      <c r="D12" s="350" t="str">
        <f>IF('AD-E33'!D37="x", "x", "")</f>
        <v/>
      </c>
      <c r="E12" s="952" t="str">
        <f>IF('AD-E33'!E37="x", "x", "")</f>
        <v/>
      </c>
      <c r="F12" s="952" t="str">
        <f>IF('AD-E33'!F37="x", "x", "")</f>
        <v/>
      </c>
      <c r="G12" s="952" t="str">
        <f>IF('AD-E33'!G37="x", "x", "")</f>
        <v/>
      </c>
      <c r="H12" s="953" t="str">
        <f>IF('AD-E33'!H37="x", "x", "")</f>
        <v>x</v>
      </c>
      <c r="I12" s="949" t="str">
        <f t="shared" si="6"/>
        <v/>
      </c>
      <c r="J12" s="23"/>
      <c r="K12" s="23"/>
      <c r="L12" s="91">
        <v>0.2</v>
      </c>
      <c r="M12" s="52"/>
      <c r="N12" s="758">
        <f t="shared" si="13"/>
        <v>4</v>
      </c>
      <c r="O12" s="754">
        <f t="shared" si="14"/>
        <v>1</v>
      </c>
      <c r="P12" s="755">
        <f t="shared" si="15"/>
        <v>1</v>
      </c>
      <c r="Q12" s="756">
        <f t="shared" si="16"/>
        <v>0.2</v>
      </c>
      <c r="R12" s="759">
        <f t="shared" si="17"/>
        <v>0</v>
      </c>
      <c r="S12" s="759" t="b">
        <f t="shared" si="18"/>
        <v>1</v>
      </c>
      <c r="T12" s="754">
        <f t="shared" si="19"/>
        <v>0</v>
      </c>
      <c r="U12" s="788"/>
    </row>
    <row r="13" spans="1:21" ht="20.100000000000001" customHeight="1" thickBot="1">
      <c r="A13" s="699" t="s">
        <v>271</v>
      </c>
      <c r="B13" s="700"/>
      <c r="C13" s="700"/>
      <c r="D13" s="700"/>
      <c r="E13" s="700"/>
      <c r="F13" s="700"/>
      <c r="G13" s="700"/>
      <c r="H13" s="701"/>
      <c r="I13" s="949" t="str">
        <f t="shared" si="6"/>
        <v/>
      </c>
      <c r="J13" s="23"/>
      <c r="K13" s="23"/>
      <c r="L13" s="39">
        <v>0.1</v>
      </c>
      <c r="M13" s="404">
        <f>SUM(L14:L15)</f>
        <v>1</v>
      </c>
      <c r="N13" s="753">
        <f>IF(O13=1,SUMPRODUCT(N14:N15,O14:O15)/SUMPRODUCT(L14:L15),0)</f>
        <v>20</v>
      </c>
      <c r="O13" s="754">
        <f>IF(SUM(O14:O15)=0,0,1)</f>
        <v>1</v>
      </c>
      <c r="P13" s="755"/>
      <c r="Q13" s="756">
        <f>SUM(Q14:Q15)</f>
        <v>1</v>
      </c>
      <c r="R13" s="757"/>
      <c r="S13" s="757"/>
      <c r="T13" s="754"/>
      <c r="U13" s="788"/>
    </row>
    <row r="14" spans="1:21" ht="15" customHeight="1">
      <c r="A14" s="702" t="s">
        <v>272</v>
      </c>
      <c r="B14" s="704" t="s">
        <v>273</v>
      </c>
      <c r="C14" s="347" t="s">
        <v>274</v>
      </c>
      <c r="D14" s="348" t="str">
        <f>IF('AD-E33'!D41="x", "x", "")</f>
        <v/>
      </c>
      <c r="E14" s="407" t="str">
        <f>IF('AD-E33'!E41="x", "x", "")</f>
        <v/>
      </c>
      <c r="F14" s="407" t="str">
        <f>IF('AD-E33'!F41="x", "x", "")</f>
        <v/>
      </c>
      <c r="G14" s="407" t="str">
        <f>IF('AD-E33'!G41="x", "x", "")</f>
        <v/>
      </c>
      <c r="H14" s="408" t="str">
        <f>IF('AD-E33'!H41="x", "x", "")</f>
        <v>x</v>
      </c>
      <c r="I14" s="949" t="str">
        <f t="shared" si="6"/>
        <v/>
      </c>
      <c r="J14" s="23"/>
      <c r="K14" s="23"/>
      <c r="L14" s="91">
        <v>0.5</v>
      </c>
      <c r="M14" s="52"/>
      <c r="N14" s="758">
        <f t="shared" ref="N14" si="20">(IF(F14&lt;&gt;"",1/3,0)+IF(G14&lt;&gt;"",2/3,0)+IF(H14&lt;&gt;"",1,0))*L14*20</f>
        <v>10</v>
      </c>
      <c r="O14" s="754">
        <f t="shared" ref="O14" si="21">IF(D14="",IF(E14&lt;&gt;"",1,0)+IF(F14&lt;&gt;"",1,0)+IF(G14&lt;&gt;"",1,0)+IF(H14&lt;&gt;"",1,0),0)</f>
        <v>1</v>
      </c>
      <c r="P14" s="755">
        <f t="shared" ref="P14" si="22">IF(D14&lt;&gt;"",0,(IF(E14&lt;&gt;"",0.02,(N14/(L14*20)))))</f>
        <v>1</v>
      </c>
      <c r="Q14" s="756">
        <f t="shared" ref="Q14" si="23">IF(D14&lt;&gt;"",0,L14)</f>
        <v>0.5</v>
      </c>
      <c r="R14" s="759">
        <f t="shared" ref="R14" si="24">IF(I14&lt;&gt;"",1,0)</f>
        <v>0</v>
      </c>
      <c r="S14" s="759" t="b">
        <f t="shared" ref="S14" si="25">IF(D14="",OR(E14&lt;&gt;"",F14&lt;&gt;"",G14&lt;&gt;"",H14&lt;&gt;""),0)</f>
        <v>1</v>
      </c>
      <c r="T14" s="754">
        <f>IF(I14&lt;&gt;"",1,0)</f>
        <v>0</v>
      </c>
      <c r="U14" s="788"/>
    </row>
    <row r="15" spans="1:21" ht="15" customHeight="1" thickBot="1">
      <c r="A15" s="703"/>
      <c r="B15" s="705"/>
      <c r="C15" s="371" t="s">
        <v>275</v>
      </c>
      <c r="D15" s="164"/>
      <c r="E15" s="954" t="str">
        <f>IF('AD-E33'!E44="x", "x", "")</f>
        <v/>
      </c>
      <c r="F15" s="954" t="str">
        <f>IF('AD-E33'!F44="x", "x", "")</f>
        <v/>
      </c>
      <c r="G15" s="954" t="str">
        <f>IF('AD-E33'!G44="x", "x", "")</f>
        <v/>
      </c>
      <c r="H15" s="955" t="str">
        <f>IF('AD-E33'!H44="x", "x", "")</f>
        <v>x</v>
      </c>
      <c r="I15" s="949" t="str">
        <f t="shared" si="6"/>
        <v/>
      </c>
      <c r="J15" s="23"/>
      <c r="K15" s="23"/>
      <c r="L15" s="91">
        <v>0.5</v>
      </c>
      <c r="M15" s="52"/>
      <c r="N15" s="758">
        <f t="shared" ref="N15" si="26">(IF(F15&lt;&gt;"",1/3,0)+IF(G15&lt;&gt;"",2/3,0)+IF(H15&lt;&gt;"",1,0))*L15*20</f>
        <v>10</v>
      </c>
      <c r="O15" s="754">
        <f t="shared" ref="O15" si="27">IF(D15="",IF(E15&lt;&gt;"",1,0)+IF(F15&lt;&gt;"",1,0)+IF(G15&lt;&gt;"",1,0)+IF(H15&lt;&gt;"",1,0),0)</f>
        <v>1</v>
      </c>
      <c r="P15" s="755">
        <f t="shared" ref="P15" si="28">IF(D15&lt;&gt;"",0,(IF(E15&lt;&gt;"",0.02,(N15/(L15*20)))))</f>
        <v>1</v>
      </c>
      <c r="Q15" s="756">
        <f t="shared" ref="Q15" si="29">IF(D15&lt;&gt;"",0,L15)</f>
        <v>0.5</v>
      </c>
      <c r="R15" s="759">
        <f t="shared" ref="R15:R16" si="30">IF(I15&lt;&gt;"",1,0)</f>
        <v>0</v>
      </c>
      <c r="S15" s="759" t="b">
        <f t="shared" ref="S15" si="31">IF(D15="",OR(E15&lt;&gt;"",F15&lt;&gt;"",G15&lt;&gt;"",H15&lt;&gt;""),0)</f>
        <v>1</v>
      </c>
      <c r="T15" s="754">
        <f>IF(I15&lt;&gt;"",1,0)</f>
        <v>0</v>
      </c>
      <c r="U15" s="788"/>
    </row>
    <row r="16" spans="1:21">
      <c r="A16" s="50"/>
      <c r="B16" s="51"/>
      <c r="C16" s="427" t="s">
        <v>29</v>
      </c>
      <c r="D16" s="52"/>
      <c r="E16" s="956">
        <f>(Q6*L6)+(Q8*L8)+(Q13*L13)</f>
        <v>0.99999999999999989</v>
      </c>
      <c r="F16" s="956"/>
      <c r="G16" s="956"/>
      <c r="H16" s="956"/>
      <c r="I16" s="23"/>
      <c r="J16" s="23"/>
      <c r="K16" s="23"/>
      <c r="L16" s="39">
        <f>L6+L8+L13</f>
        <v>0.99999999999999989</v>
      </c>
      <c r="M16" s="52"/>
      <c r="N16" s="937"/>
      <c r="O16" s="938">
        <f>O6+O8+O13</f>
        <v>3</v>
      </c>
      <c r="P16" s="937"/>
      <c r="Q16" s="937"/>
      <c r="R16" s="938">
        <f t="shared" si="30"/>
        <v>0</v>
      </c>
      <c r="S16" s="957"/>
      <c r="T16" s="781">
        <f>SUM(T7:T15)</f>
        <v>0</v>
      </c>
      <c r="U16" s="788"/>
    </row>
    <row r="17" spans="1:21" ht="13.5" thickBot="1">
      <c r="A17" s="50"/>
      <c r="B17" s="51"/>
      <c r="C17" s="49" t="s">
        <v>276</v>
      </c>
      <c r="D17" s="52"/>
      <c r="E17" s="601">
        <f>IF(R16&lt;&gt;0,"",(IF(O16&lt;&gt;0,(N6*L6+N8*L8+N13*L13)/(L6*O6+L8*O8+L13*O13),0)))</f>
        <v>20.000000000000004</v>
      </c>
      <c r="F17" s="601"/>
      <c r="G17" s="958" t="s">
        <v>9</v>
      </c>
      <c r="H17" s="958"/>
      <c r="I17" s="22"/>
      <c r="J17" s="23"/>
      <c r="K17" s="23"/>
      <c r="L17" s="24"/>
      <c r="M17" s="52"/>
      <c r="N17" s="101"/>
      <c r="O17" s="21"/>
      <c r="P17" s="102"/>
      <c r="Q17" s="102"/>
      <c r="R17" s="103"/>
      <c r="S17" s="33"/>
      <c r="T17" s="33"/>
      <c r="U17" s="788"/>
    </row>
    <row r="18" spans="1:21" ht="13.5" thickBot="1">
      <c r="A18" s="50"/>
      <c r="B18" s="51"/>
      <c r="C18" s="49" t="s">
        <v>16</v>
      </c>
      <c r="D18" s="52"/>
      <c r="E18" s="609">
        <v>6.5</v>
      </c>
      <c r="F18" s="610"/>
      <c r="G18" s="959" t="s">
        <v>8</v>
      </c>
      <c r="H18" s="960"/>
      <c r="I18" s="22"/>
      <c r="J18" s="23"/>
      <c r="K18" s="23"/>
      <c r="L18" s="24"/>
      <c r="M18" s="52"/>
      <c r="N18" s="101"/>
      <c r="O18" s="21"/>
      <c r="P18" s="102"/>
      <c r="Q18" s="102"/>
      <c r="R18" s="103"/>
      <c r="S18" s="33"/>
      <c r="T18" s="33"/>
      <c r="U18" s="788"/>
    </row>
    <row r="19" spans="1:21" ht="18.75" customHeight="1" thickBot="1">
      <c r="A19" s="50"/>
      <c r="B19" s="51"/>
      <c r="C19" s="49" t="s">
        <v>17</v>
      </c>
      <c r="D19" s="52"/>
      <c r="E19" s="961">
        <f>IF(R16&lt;&gt;0,"",E18*'Identification E33'!B6)</f>
        <v>26</v>
      </c>
      <c r="F19" s="962"/>
      <c r="G19" s="963">
        <f>(20*'Identification E33'!B6)</f>
        <v>80</v>
      </c>
      <c r="H19" s="964"/>
      <c r="I19" s="43"/>
      <c r="J19" s="23"/>
      <c r="K19" s="23"/>
      <c r="L19" s="24"/>
      <c r="M19" s="52"/>
      <c r="N19" s="101"/>
      <c r="O19" s="21"/>
      <c r="P19" s="102"/>
      <c r="Q19" s="102"/>
      <c r="R19" s="103"/>
      <c r="S19" s="33"/>
      <c r="T19" s="33"/>
      <c r="U19" s="788"/>
    </row>
    <row r="20" spans="1:21">
      <c r="A20" s="965" t="s">
        <v>24</v>
      </c>
      <c r="B20" s="965"/>
      <c r="C20" s="965"/>
      <c r="D20" s="965"/>
      <c r="E20" s="965"/>
      <c r="F20" s="965"/>
      <c r="G20" s="965"/>
      <c r="H20" s="965"/>
      <c r="I20" s="22"/>
      <c r="J20" s="23"/>
      <c r="K20" s="23"/>
      <c r="L20" s="24"/>
      <c r="M20" s="52"/>
      <c r="N20" s="101"/>
      <c r="O20" s="21"/>
      <c r="P20" s="102"/>
      <c r="Q20" s="102"/>
      <c r="R20" s="103"/>
      <c r="S20" s="33"/>
      <c r="T20" s="33"/>
      <c r="U20" s="788"/>
    </row>
    <row r="21" spans="1:21" ht="13.5" thickBot="1">
      <c r="A21" s="966" t="s">
        <v>277</v>
      </c>
      <c r="B21" s="966"/>
      <c r="C21" s="966"/>
      <c r="D21" s="966"/>
      <c r="E21" s="966"/>
      <c r="F21" s="966"/>
      <c r="G21" s="966"/>
      <c r="H21" s="966"/>
      <c r="I21" s="53" t="s">
        <v>18</v>
      </c>
      <c r="J21" s="23"/>
      <c r="K21" s="23"/>
      <c r="L21" s="24"/>
      <c r="M21" s="939"/>
      <c r="N21" s="940"/>
      <c r="O21" s="941"/>
      <c r="P21" s="942"/>
      <c r="Q21" s="942"/>
      <c r="R21" s="943"/>
      <c r="S21" s="944"/>
      <c r="T21" s="788"/>
      <c r="U21" s="788"/>
    </row>
    <row r="22" spans="1:21" ht="15" customHeight="1">
      <c r="A22" s="967" t="s">
        <v>10</v>
      </c>
      <c r="B22" s="968"/>
      <c r="C22" s="611" t="str">
        <f>IF(T16&gt;0,"Attention erreur de saisie ! Voir ci-dessus","")</f>
        <v/>
      </c>
      <c r="D22" s="612"/>
      <c r="E22" s="612"/>
      <c r="F22" s="612"/>
      <c r="G22" s="612"/>
      <c r="H22" s="613"/>
      <c r="I22" s="22"/>
      <c r="J22" s="23"/>
      <c r="K22" s="23"/>
      <c r="L22" s="24"/>
      <c r="M22" s="939"/>
      <c r="N22" s="940"/>
      <c r="O22" s="941"/>
      <c r="P22" s="942"/>
      <c r="Q22" s="942"/>
      <c r="R22" s="943"/>
      <c r="S22" s="944"/>
      <c r="T22" s="788"/>
      <c r="U22" s="788"/>
    </row>
    <row r="23" spans="1:21" ht="84.75" customHeight="1" thickBot="1">
      <c r="A23" s="616"/>
      <c r="B23" s="617"/>
      <c r="C23" s="617"/>
      <c r="D23" s="617"/>
      <c r="E23" s="617"/>
      <c r="F23" s="617"/>
      <c r="G23" s="617"/>
      <c r="H23" s="618"/>
      <c r="I23" s="54"/>
      <c r="J23" s="23"/>
      <c r="K23" s="23"/>
      <c r="L23" s="24"/>
      <c r="M23" s="939"/>
      <c r="N23" s="940"/>
      <c r="O23" s="941"/>
      <c r="P23" s="942"/>
      <c r="Q23" s="942"/>
      <c r="R23" s="943"/>
      <c r="S23" s="944"/>
      <c r="T23" s="788"/>
      <c r="U23" s="788"/>
    </row>
    <row r="24" spans="1:21" ht="18" customHeight="1" thickBot="1">
      <c r="A24" s="55"/>
      <c r="B24" s="56"/>
      <c r="C24" s="56"/>
      <c r="D24" s="57"/>
      <c r="E24" s="57"/>
      <c r="F24" s="57"/>
      <c r="G24" s="57"/>
      <c r="H24" s="57"/>
      <c r="I24" s="54"/>
      <c r="J24" s="23"/>
      <c r="K24" s="23"/>
      <c r="L24" s="24"/>
      <c r="M24" s="939"/>
      <c r="N24" s="940"/>
      <c r="O24" s="941"/>
      <c r="P24" s="942"/>
      <c r="Q24" s="942"/>
      <c r="R24" s="943"/>
      <c r="S24" s="944"/>
      <c r="T24" s="788"/>
      <c r="U24" s="788"/>
    </row>
    <row r="25" spans="1:21" ht="18.75" customHeight="1">
      <c r="A25" s="972" t="s">
        <v>22</v>
      </c>
      <c r="B25" s="973"/>
      <c r="C25" s="974" t="s">
        <v>13</v>
      </c>
      <c r="D25" s="58"/>
      <c r="E25" s="975" t="s">
        <v>14</v>
      </c>
      <c r="F25" s="976"/>
      <c r="G25" s="976"/>
      <c r="H25" s="977"/>
      <c r="I25" s="21"/>
      <c r="J25" s="23"/>
      <c r="K25" s="23"/>
      <c r="L25" s="24"/>
      <c r="M25" s="939"/>
      <c r="N25" s="940"/>
      <c r="O25" s="941"/>
      <c r="P25" s="942"/>
      <c r="Q25" s="942"/>
      <c r="R25" s="943"/>
      <c r="S25" s="944"/>
      <c r="T25" s="788"/>
      <c r="U25" s="788"/>
    </row>
    <row r="26" spans="1:21" ht="30.75" customHeight="1" thickBot="1">
      <c r="A26" s="969"/>
      <c r="B26" s="970"/>
      <c r="C26" s="971"/>
      <c r="D26" s="52"/>
      <c r="E26" s="978">
        <v>41761</v>
      </c>
      <c r="F26" s="979"/>
      <c r="G26" s="979"/>
      <c r="H26" s="980"/>
      <c r="I26" s="22"/>
      <c r="J26" s="23"/>
      <c r="K26" s="23"/>
      <c r="L26" s="24"/>
      <c r="M26" s="939"/>
      <c r="N26" s="940"/>
      <c r="O26" s="941"/>
      <c r="P26" s="942"/>
      <c r="Q26" s="942"/>
      <c r="R26" s="943"/>
      <c r="S26" s="944"/>
      <c r="T26" s="788"/>
      <c r="U26" s="788"/>
    </row>
    <row r="27" spans="1:21" ht="30.75" customHeight="1">
      <c r="A27" s="710"/>
      <c r="B27" s="711"/>
      <c r="C27" s="59"/>
      <c r="D27" s="52"/>
      <c r="E27" s="21"/>
      <c r="F27" s="21"/>
      <c r="G27" s="21"/>
      <c r="H27" s="21"/>
      <c r="I27" s="22"/>
      <c r="J27" s="23"/>
      <c r="K27" s="23"/>
      <c r="L27" s="24"/>
      <c r="M27" s="939"/>
      <c r="N27" s="940"/>
      <c r="O27" s="941"/>
      <c r="P27" s="942"/>
      <c r="Q27" s="942"/>
      <c r="R27" s="943"/>
      <c r="S27" s="944"/>
      <c r="T27" s="788"/>
      <c r="U27" s="788"/>
    </row>
    <row r="28" spans="1:21" ht="30.75" customHeight="1">
      <c r="A28" s="710"/>
      <c r="B28" s="711"/>
      <c r="C28" s="59"/>
      <c r="D28" s="52"/>
      <c r="E28" s="21"/>
      <c r="F28" s="21"/>
      <c r="G28" s="21"/>
      <c r="H28" s="21"/>
      <c r="I28" s="22"/>
      <c r="J28" s="23"/>
      <c r="K28" s="23"/>
      <c r="L28" s="24"/>
      <c r="M28" s="939"/>
      <c r="N28" s="940"/>
      <c r="O28" s="941"/>
      <c r="P28" s="942"/>
      <c r="Q28" s="942"/>
      <c r="R28" s="943"/>
      <c r="S28" s="944"/>
      <c r="T28" s="788"/>
      <c r="U28" s="788"/>
    </row>
    <row r="29" spans="1:21" ht="30.75" customHeight="1" thickBot="1">
      <c r="A29" s="712"/>
      <c r="B29" s="713"/>
      <c r="C29" s="60"/>
      <c r="D29" s="52"/>
      <c r="E29" s="715" t="s">
        <v>424</v>
      </c>
      <c r="F29" s="511"/>
      <c r="G29" s="511"/>
      <c r="H29" s="511"/>
      <c r="I29" s="22"/>
      <c r="J29" s="23"/>
      <c r="K29" s="23"/>
      <c r="L29" s="24"/>
      <c r="M29" s="939"/>
      <c r="N29" s="940"/>
      <c r="O29" s="941"/>
      <c r="P29" s="942"/>
      <c r="Q29" s="942"/>
      <c r="R29" s="943"/>
      <c r="S29" s="944"/>
      <c r="T29" s="788"/>
      <c r="U29" s="788"/>
    </row>
    <row r="30" spans="1:21">
      <c r="A30" s="50"/>
      <c r="B30" s="51"/>
      <c r="C30" s="33"/>
      <c r="D30" s="52"/>
      <c r="E30" s="21"/>
      <c r="F30" s="21"/>
      <c r="G30" s="21"/>
      <c r="H30" s="21"/>
      <c r="I30" s="22"/>
      <c r="J30" s="23"/>
      <c r="K30" s="23"/>
      <c r="L30" s="24"/>
      <c r="M30" s="939"/>
      <c r="N30" s="940"/>
      <c r="O30" s="941"/>
      <c r="P30" s="942"/>
      <c r="Q30" s="942"/>
      <c r="R30" s="943"/>
      <c r="S30" s="944"/>
      <c r="T30" s="788"/>
      <c r="U30" s="788"/>
    </row>
    <row r="31" spans="1:21" ht="14.25">
      <c r="B31" s="8"/>
    </row>
  </sheetData>
  <sheetProtection password="C7E0" sheet="1" objects="1" scenarios="1"/>
  <mergeCells count="40">
    <mergeCell ref="E29:H29"/>
    <mergeCell ref="A28:B28"/>
    <mergeCell ref="A29:B29"/>
    <mergeCell ref="S4:S5"/>
    <mergeCell ref="T4:T5"/>
    <mergeCell ref="A23:H23"/>
    <mergeCell ref="A25:B25"/>
    <mergeCell ref="E25:H25"/>
    <mergeCell ref="A26:B26"/>
    <mergeCell ref="E26:H26"/>
    <mergeCell ref="A27:B27"/>
    <mergeCell ref="E19:F19"/>
    <mergeCell ref="G19:H19"/>
    <mergeCell ref="A20:H20"/>
    <mergeCell ref="A21:H21"/>
    <mergeCell ref="A22:B22"/>
    <mergeCell ref="C22:H22"/>
    <mergeCell ref="E16:H16"/>
    <mergeCell ref="E17:F17"/>
    <mergeCell ref="G17:H17"/>
    <mergeCell ref="E18:F18"/>
    <mergeCell ref="G18:H18"/>
    <mergeCell ref="A6:H6"/>
    <mergeCell ref="O4:O5"/>
    <mergeCell ref="A13:H13"/>
    <mergeCell ref="A14:A15"/>
    <mergeCell ref="B14:B15"/>
    <mergeCell ref="A8:H8"/>
    <mergeCell ref="A9:A12"/>
    <mergeCell ref="B9:B12"/>
    <mergeCell ref="N4:N5"/>
    <mergeCell ref="P4:P5"/>
    <mergeCell ref="Q4:Q5"/>
    <mergeCell ref="R4:R5"/>
    <mergeCell ref="A5:B5"/>
    <mergeCell ref="A1:H1"/>
    <mergeCell ref="A2:B2"/>
    <mergeCell ref="D2:H2"/>
    <mergeCell ref="D4:H4"/>
    <mergeCell ref="M4:M5"/>
  </mergeCells>
  <printOptions horizontalCentered="1" verticalCentered="1"/>
  <pageMargins left="0.27559055118110237" right="0.19685039370078741" top="0.13" bottom="0.13" header="0.16" footer="0.15748031496062992"/>
  <pageSetup paperSize="9" scale="71" orientation="landscape" horizontalDpi="4294967293" verticalDpi="4294967293" r:id="rId1"/>
  <headerFooter alignWithMargins="0">
    <oddFooter>&amp;RPage 2</oddFoot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5" tint="0.39997558519241921"/>
  </sheetPr>
  <dimension ref="A1:AB59"/>
  <sheetViews>
    <sheetView zoomScaleNormal="100" workbookViewId="0">
      <selection activeCell="C52" sqref="C52"/>
    </sheetView>
  </sheetViews>
  <sheetFormatPr baseColWidth="10" defaultRowHeight="12.75"/>
  <cols>
    <col min="1" max="1" width="22" style="1" bestFit="1" customWidth="1"/>
    <col min="2" max="2" width="37" style="1" customWidth="1"/>
    <col min="3" max="3" width="92.85546875" style="1" bestFit="1" customWidth="1"/>
    <col min="4" max="6" width="5.140625" style="3" customWidth="1"/>
    <col min="7" max="7" width="5.140625" style="7" customWidth="1"/>
    <col min="8" max="8" width="5.140625" style="3" customWidth="1"/>
    <col min="9" max="11" width="3.7109375" style="3" customWidth="1"/>
    <col min="12" max="12" width="4" style="4" customWidth="1"/>
    <col min="13" max="13" width="21.140625" style="5" customWidth="1"/>
    <col min="14" max="14" width="6.7109375" style="12" customWidth="1"/>
    <col min="15" max="15" width="11" style="336" customWidth="1"/>
    <col min="16" max="16" width="51.85546875" style="337" bestFit="1" customWidth="1"/>
    <col min="17" max="17" width="11" style="338" customWidth="1"/>
    <col min="18" max="19" width="11" style="339" customWidth="1"/>
    <col min="20" max="20" width="6.42578125" style="340" customWidth="1"/>
    <col min="21" max="21" width="11.42578125" style="341"/>
    <col min="22" max="22" width="34.42578125" style="13" customWidth="1"/>
    <col min="23" max="28" width="11.42578125" style="13"/>
    <col min="29" max="16384" width="11.42578125" style="1"/>
  </cols>
  <sheetData>
    <row r="1" spans="1:28" ht="15">
      <c r="A1" s="577" t="s">
        <v>418</v>
      </c>
      <c r="B1" s="737"/>
      <c r="C1" s="737"/>
      <c r="D1" s="737"/>
      <c r="E1" s="737"/>
      <c r="F1" s="737"/>
      <c r="G1" s="737"/>
      <c r="H1" s="737"/>
      <c r="I1" s="21"/>
    </row>
    <row r="2" spans="1:28" s="351" customFormat="1" ht="18">
      <c r="A2" s="579" t="s">
        <v>348</v>
      </c>
      <c r="B2" s="579"/>
      <c r="C2" s="434" t="s">
        <v>423</v>
      </c>
      <c r="D2" s="981">
        <v>2004</v>
      </c>
      <c r="E2" s="982"/>
      <c r="F2" s="982"/>
      <c r="G2" s="982"/>
      <c r="H2" s="982"/>
      <c r="I2" s="983"/>
      <c r="L2" s="352"/>
      <c r="M2" s="353"/>
      <c r="N2" s="353"/>
      <c r="O2" s="354"/>
      <c r="P2" s="355"/>
      <c r="Q2" s="354"/>
      <c r="R2" s="356"/>
      <c r="S2" s="356"/>
      <c r="T2" s="357"/>
      <c r="U2" s="354"/>
      <c r="V2" s="358"/>
      <c r="W2" s="358"/>
      <c r="X2" s="358"/>
      <c r="Y2" s="358"/>
      <c r="Z2" s="358"/>
      <c r="AA2" s="358"/>
      <c r="AB2" s="358"/>
    </row>
    <row r="3" spans="1:28" s="351" customFormat="1" ht="18">
      <c r="A3" s="31"/>
      <c r="B3" s="31" t="s">
        <v>38</v>
      </c>
      <c r="C3" s="342" t="str">
        <f>'Identification E33'!B5</f>
        <v>U33 : REALISATION EN AUTONOMIE DE TOUT OU PARTIE D’UNE FABRICATION</v>
      </c>
      <c r="D3" s="984"/>
      <c r="E3" s="429"/>
      <c r="F3" s="430"/>
      <c r="G3" s="430"/>
      <c r="H3" s="430"/>
      <c r="I3" s="430"/>
      <c r="L3" s="352"/>
      <c r="M3" s="353"/>
      <c r="N3" s="353"/>
      <c r="O3" s="354"/>
      <c r="P3" s="355"/>
      <c r="Q3" s="354"/>
      <c r="R3" s="356"/>
      <c r="S3" s="356"/>
      <c r="T3" s="357"/>
      <c r="U3" s="354"/>
      <c r="V3" s="358"/>
      <c r="W3" s="358"/>
      <c r="X3" s="358"/>
      <c r="Y3" s="358"/>
      <c r="Z3" s="358"/>
      <c r="AA3" s="358"/>
      <c r="AB3" s="358"/>
    </row>
    <row r="4" spans="1:28" s="351" customFormat="1" ht="18">
      <c r="A4" s="33"/>
      <c r="B4" s="33"/>
      <c r="C4" s="34" t="s">
        <v>39</v>
      </c>
      <c r="D4" s="985" t="s">
        <v>40</v>
      </c>
      <c r="E4" s="986"/>
      <c r="F4" s="986"/>
      <c r="G4" s="986"/>
      <c r="H4" s="986"/>
      <c r="I4" s="987"/>
      <c r="L4" s="352"/>
      <c r="M4" s="353"/>
      <c r="N4" s="353"/>
      <c r="O4" s="354"/>
      <c r="P4" s="355"/>
      <c r="Q4" s="354"/>
      <c r="R4" s="356"/>
      <c r="S4" s="356"/>
      <c r="T4" s="357"/>
      <c r="U4" s="354"/>
      <c r="V4" s="358"/>
      <c r="W4" s="358"/>
      <c r="X4" s="358"/>
      <c r="Y4" s="358"/>
      <c r="Z4" s="358"/>
      <c r="AA4" s="358"/>
      <c r="AB4" s="358"/>
    </row>
    <row r="5" spans="1:28" ht="13.5" thickBot="1">
      <c r="A5" s="585" t="s">
        <v>28</v>
      </c>
      <c r="B5" s="585"/>
      <c r="C5" s="36" t="s">
        <v>27</v>
      </c>
      <c r="D5" s="37" t="s">
        <v>15</v>
      </c>
      <c r="E5" s="38">
        <v>0</v>
      </c>
      <c r="F5" s="38">
        <v>1</v>
      </c>
      <c r="G5" s="38">
        <v>2</v>
      </c>
      <c r="H5" s="38">
        <v>3</v>
      </c>
      <c r="I5" s="988"/>
      <c r="J5" s="359"/>
      <c r="K5" s="359"/>
      <c r="T5" s="714"/>
    </row>
    <row r="6" spans="1:28" ht="13.5" thickBot="1">
      <c r="A6" s="699" t="s">
        <v>264</v>
      </c>
      <c r="B6" s="700"/>
      <c r="C6" s="700"/>
      <c r="D6" s="700"/>
      <c r="E6" s="700"/>
      <c r="F6" s="700"/>
      <c r="G6" s="700"/>
      <c r="H6" s="701"/>
      <c r="I6" s="24"/>
      <c r="J6" s="359"/>
      <c r="K6" s="359"/>
      <c r="T6" s="714"/>
    </row>
    <row r="7" spans="1:28" ht="14.25" customHeight="1">
      <c r="A7" s="997" t="s">
        <v>278</v>
      </c>
      <c r="B7" s="998"/>
      <c r="C7" s="139" t="s">
        <v>279</v>
      </c>
      <c r="D7" s="115"/>
      <c r="E7" s="97"/>
      <c r="F7" s="97"/>
      <c r="G7" s="97"/>
      <c r="H7" s="98"/>
      <c r="I7" s="33"/>
      <c r="J7" s="1"/>
      <c r="K7" s="1"/>
      <c r="T7" s="714"/>
    </row>
    <row r="8" spans="1:28" ht="16.5" customHeight="1">
      <c r="A8" s="999"/>
      <c r="B8" s="1000"/>
      <c r="C8" s="71" t="s">
        <v>280</v>
      </c>
      <c r="D8" s="116"/>
      <c r="E8" s="80"/>
      <c r="F8" s="80"/>
      <c r="G8" s="80"/>
      <c r="H8" s="81"/>
      <c r="I8" s="33"/>
      <c r="J8" s="1"/>
      <c r="K8" s="1"/>
      <c r="U8" s="346"/>
    </row>
    <row r="9" spans="1:28" ht="14.25" customHeight="1">
      <c r="A9" s="999"/>
      <c r="B9" s="1000"/>
      <c r="C9" s="71" t="s">
        <v>281</v>
      </c>
      <c r="D9" s="116"/>
      <c r="E9" s="80"/>
      <c r="F9" s="80"/>
      <c r="G9" s="80"/>
      <c r="H9" s="81"/>
      <c r="I9" s="33"/>
      <c r="J9" s="1"/>
      <c r="K9" s="1"/>
      <c r="L9" s="5"/>
      <c r="N9" s="5"/>
      <c r="O9" s="5"/>
    </row>
    <row r="10" spans="1:28" ht="14.25" customHeight="1">
      <c r="A10" s="999"/>
      <c r="B10" s="1000"/>
      <c r="C10" s="71" t="s">
        <v>282</v>
      </c>
      <c r="D10" s="116"/>
      <c r="E10" s="80"/>
      <c r="F10" s="80"/>
      <c r="G10" s="80"/>
      <c r="H10" s="81"/>
      <c r="I10" s="33"/>
      <c r="J10" s="1"/>
      <c r="K10" s="1"/>
    </row>
    <row r="11" spans="1:28" ht="14.25" customHeight="1">
      <c r="A11" s="999"/>
      <c r="B11" s="1000"/>
      <c r="C11" s="71" t="s">
        <v>283</v>
      </c>
      <c r="D11" s="116"/>
      <c r="E11" s="80"/>
      <c r="F11" s="80"/>
      <c r="G11" s="80"/>
      <c r="H11" s="81"/>
      <c r="I11" s="33"/>
      <c r="J11" s="1"/>
      <c r="K11" s="1"/>
    </row>
    <row r="12" spans="1:28" ht="14.25" customHeight="1">
      <c r="A12" s="999"/>
      <c r="B12" s="1000"/>
      <c r="C12" s="71" t="s">
        <v>284</v>
      </c>
      <c r="D12" s="116"/>
      <c r="E12" s="80"/>
      <c r="F12" s="80"/>
      <c r="G12" s="80"/>
      <c r="H12" s="81"/>
      <c r="I12" s="33"/>
      <c r="J12" s="1"/>
      <c r="K12" s="1"/>
    </row>
    <row r="13" spans="1:28" ht="14.25" customHeight="1">
      <c r="A13" s="999"/>
      <c r="B13" s="1000"/>
      <c r="C13" s="71" t="s">
        <v>285</v>
      </c>
      <c r="D13" s="116"/>
      <c r="E13" s="80"/>
      <c r="F13" s="80"/>
      <c r="G13" s="80"/>
      <c r="H13" s="81"/>
      <c r="I13" s="33"/>
      <c r="J13" s="1"/>
      <c r="K13" s="1"/>
    </row>
    <row r="14" spans="1:28" ht="14.25" customHeight="1">
      <c r="A14" s="999"/>
      <c r="B14" s="1000"/>
      <c r="C14" s="71" t="s">
        <v>286</v>
      </c>
      <c r="D14" s="116"/>
      <c r="E14" s="80"/>
      <c r="F14" s="80"/>
      <c r="G14" s="80"/>
      <c r="H14" s="81"/>
      <c r="I14" s="33"/>
      <c r="J14" s="1"/>
      <c r="K14" s="1"/>
    </row>
    <row r="15" spans="1:28" ht="14.25" customHeight="1">
      <c r="A15" s="999"/>
      <c r="B15" s="1000"/>
      <c r="C15" s="989"/>
      <c r="D15" s="116"/>
      <c r="E15" s="80"/>
      <c r="F15" s="80"/>
      <c r="G15" s="80"/>
      <c r="H15" s="81"/>
      <c r="I15" s="33"/>
      <c r="J15" s="1"/>
      <c r="K15" s="1"/>
    </row>
    <row r="16" spans="1:28" ht="14.25" customHeight="1">
      <c r="A16" s="999"/>
      <c r="B16" s="1000"/>
      <c r="C16" s="989"/>
      <c r="D16" s="116"/>
      <c r="E16" s="80"/>
      <c r="F16" s="80"/>
      <c r="G16" s="80"/>
      <c r="H16" s="81"/>
      <c r="I16" s="33"/>
      <c r="J16" s="1"/>
      <c r="K16" s="1"/>
    </row>
    <row r="17" spans="1:11" ht="14.1" customHeight="1" thickBot="1">
      <c r="A17" s="1001"/>
      <c r="B17" s="1002"/>
      <c r="C17" s="123" t="s">
        <v>267</v>
      </c>
      <c r="D17" s="716"/>
      <c r="E17" s="717"/>
      <c r="F17" s="717"/>
      <c r="G17" s="717"/>
      <c r="H17" s="718" t="s">
        <v>53</v>
      </c>
      <c r="I17" s="33"/>
      <c r="J17" s="1"/>
      <c r="K17" s="1"/>
    </row>
    <row r="18" spans="1:11" ht="14.1" customHeight="1" thickBot="1">
      <c r="A18" s="699" t="s">
        <v>268</v>
      </c>
      <c r="B18" s="700"/>
      <c r="C18" s="700"/>
      <c r="D18" s="700"/>
      <c r="E18" s="700"/>
      <c r="F18" s="700"/>
      <c r="G18" s="700"/>
      <c r="H18" s="701"/>
      <c r="I18" s="939"/>
      <c r="J18" s="1"/>
      <c r="K18" s="1"/>
    </row>
    <row r="19" spans="1:11" ht="14.1" customHeight="1">
      <c r="A19" s="997" t="s">
        <v>287</v>
      </c>
      <c r="B19" s="998"/>
      <c r="C19" s="139" t="s">
        <v>288</v>
      </c>
      <c r="D19" s="115"/>
      <c r="E19" s="97"/>
      <c r="F19" s="97"/>
      <c r="G19" s="97"/>
      <c r="H19" s="98"/>
      <c r="I19" s="33"/>
      <c r="J19" s="1"/>
      <c r="K19" s="1"/>
    </row>
    <row r="20" spans="1:11" ht="15.75" customHeight="1">
      <c r="A20" s="999"/>
      <c r="B20" s="1000"/>
      <c r="C20" s="71" t="s">
        <v>289</v>
      </c>
      <c r="D20" s="116"/>
      <c r="E20" s="80"/>
      <c r="F20" s="80"/>
      <c r="G20" s="80"/>
      <c r="H20" s="81"/>
      <c r="I20" s="33"/>
      <c r="J20" s="1"/>
      <c r="K20" s="1"/>
    </row>
    <row r="21" spans="1:11" ht="15.75" customHeight="1">
      <c r="A21" s="999"/>
      <c r="B21" s="1000"/>
      <c r="C21" s="71" t="s">
        <v>290</v>
      </c>
      <c r="D21" s="116"/>
      <c r="E21" s="80"/>
      <c r="F21" s="80"/>
      <c r="G21" s="80"/>
      <c r="H21" s="81"/>
      <c r="I21" s="33"/>
      <c r="J21" s="1"/>
      <c r="K21" s="1"/>
    </row>
    <row r="22" spans="1:11" ht="15.75" customHeight="1">
      <c r="A22" s="999"/>
      <c r="B22" s="1000"/>
      <c r="C22" s="71" t="s">
        <v>291</v>
      </c>
      <c r="D22" s="116"/>
      <c r="E22" s="80"/>
      <c r="F22" s="80"/>
      <c r="G22" s="80"/>
      <c r="H22" s="81"/>
      <c r="I22" s="33"/>
      <c r="J22" s="1"/>
      <c r="K22" s="1"/>
    </row>
    <row r="23" spans="1:11" ht="15.75" customHeight="1">
      <c r="A23" s="999"/>
      <c r="B23" s="1000"/>
      <c r="C23" s="71" t="s">
        <v>292</v>
      </c>
      <c r="D23" s="116"/>
      <c r="E23" s="80"/>
      <c r="F23" s="80"/>
      <c r="G23" s="80"/>
      <c r="H23" s="81"/>
      <c r="I23" s="33"/>
      <c r="J23" s="1"/>
      <c r="K23" s="1"/>
    </row>
    <row r="24" spans="1:11" ht="15.75" customHeight="1">
      <c r="A24" s="999"/>
      <c r="B24" s="1000"/>
      <c r="C24" s="71"/>
      <c r="D24" s="116"/>
      <c r="E24" s="80"/>
      <c r="F24" s="80"/>
      <c r="G24" s="80"/>
      <c r="H24" s="81"/>
      <c r="I24" s="33"/>
      <c r="J24" s="1"/>
      <c r="K24" s="1"/>
    </row>
    <row r="25" spans="1:11" ht="15.75" customHeight="1">
      <c r="A25" s="999"/>
      <c r="B25" s="1000"/>
      <c r="C25" s="71"/>
      <c r="D25" s="116"/>
      <c r="E25" s="80"/>
      <c r="F25" s="80"/>
      <c r="G25" s="80"/>
      <c r="H25" s="81"/>
      <c r="I25" s="33"/>
      <c r="J25" s="1"/>
      <c r="K25" s="1"/>
    </row>
    <row r="26" spans="1:11" ht="15.75" customHeight="1">
      <c r="A26" s="999"/>
      <c r="B26" s="1000"/>
      <c r="C26" s="122" t="s">
        <v>138</v>
      </c>
      <c r="D26" s="991"/>
      <c r="E26" s="991"/>
      <c r="F26" s="991"/>
      <c r="G26" s="991"/>
      <c r="H26" s="992" t="s">
        <v>53</v>
      </c>
      <c r="I26" s="33"/>
      <c r="J26" s="1"/>
      <c r="K26" s="1"/>
    </row>
    <row r="27" spans="1:11" ht="15.75" customHeight="1">
      <c r="A27" s="999"/>
      <c r="B27" s="1000"/>
      <c r="C27" s="71" t="s">
        <v>293</v>
      </c>
      <c r="D27" s="116"/>
      <c r="E27" s="80"/>
      <c r="F27" s="80"/>
      <c r="G27" s="80"/>
      <c r="H27" s="81"/>
      <c r="I27" s="33"/>
      <c r="J27" s="1"/>
      <c r="K27" s="1"/>
    </row>
    <row r="28" spans="1:11" ht="15.75" customHeight="1">
      <c r="A28" s="999"/>
      <c r="B28" s="1000"/>
      <c r="C28" s="71" t="s">
        <v>294</v>
      </c>
      <c r="D28" s="116"/>
      <c r="E28" s="80"/>
      <c r="F28" s="80"/>
      <c r="G28" s="80"/>
      <c r="H28" s="81"/>
      <c r="I28" s="33"/>
      <c r="J28" s="1"/>
      <c r="K28" s="1"/>
    </row>
    <row r="29" spans="1:11" ht="15.75" customHeight="1">
      <c r="A29" s="999"/>
      <c r="B29" s="1000"/>
      <c r="C29" s="71"/>
      <c r="D29" s="116"/>
      <c r="E29" s="80"/>
      <c r="F29" s="80"/>
      <c r="G29" s="80"/>
      <c r="H29" s="81"/>
      <c r="I29" s="33"/>
      <c r="J29" s="1"/>
      <c r="K29" s="1"/>
    </row>
    <row r="30" spans="1:11" ht="15.75" customHeight="1">
      <c r="A30" s="999"/>
      <c r="B30" s="1000"/>
      <c r="C30" s="122" t="s">
        <v>139</v>
      </c>
      <c r="D30" s="991"/>
      <c r="E30" s="991"/>
      <c r="F30" s="991"/>
      <c r="G30" s="991"/>
      <c r="H30" s="992" t="s">
        <v>53</v>
      </c>
      <c r="I30" s="957"/>
      <c r="J30" s="1"/>
      <c r="K30" s="1"/>
    </row>
    <row r="31" spans="1:11" ht="15.75" customHeight="1">
      <c r="A31" s="999"/>
      <c r="B31" s="1000"/>
      <c r="C31" s="71" t="s">
        <v>295</v>
      </c>
      <c r="D31" s="116"/>
      <c r="E31" s="80"/>
      <c r="F31" s="80"/>
      <c r="G31" s="80"/>
      <c r="H31" s="81"/>
      <c r="I31" s="33"/>
      <c r="J31" s="1"/>
      <c r="K31" s="1"/>
    </row>
    <row r="32" spans="1:11" ht="15.75" customHeight="1">
      <c r="A32" s="999"/>
      <c r="B32" s="1000"/>
      <c r="C32" s="71"/>
      <c r="D32" s="116"/>
      <c r="E32" s="80"/>
      <c r="F32" s="80"/>
      <c r="G32" s="80"/>
      <c r="H32" s="81"/>
      <c r="I32" s="33"/>
      <c r="J32" s="1"/>
      <c r="K32" s="1"/>
    </row>
    <row r="33" spans="1:28" ht="15.75" customHeight="1">
      <c r="A33" s="999"/>
      <c r="B33" s="1000"/>
      <c r="C33" s="122" t="s">
        <v>140</v>
      </c>
      <c r="D33" s="991"/>
      <c r="E33" s="991"/>
      <c r="F33" s="991"/>
      <c r="G33" s="991"/>
      <c r="H33" s="992" t="s">
        <v>53</v>
      </c>
      <c r="I33" s="33"/>
      <c r="J33" s="1"/>
      <c r="K33" s="1"/>
    </row>
    <row r="34" spans="1:28" ht="15.75" customHeight="1">
      <c r="A34" s="999"/>
      <c r="B34" s="1000"/>
      <c r="C34" s="71" t="s">
        <v>296</v>
      </c>
      <c r="D34" s="116"/>
      <c r="E34" s="80"/>
      <c r="F34" s="80"/>
      <c r="G34" s="80"/>
      <c r="H34" s="81"/>
      <c r="I34" s="33"/>
      <c r="J34" s="1"/>
      <c r="K34" s="1"/>
    </row>
    <row r="35" spans="1:28" ht="15.75" customHeight="1">
      <c r="A35" s="999"/>
      <c r="B35" s="1000"/>
      <c r="C35" s="71" t="s">
        <v>297</v>
      </c>
      <c r="D35" s="116"/>
      <c r="E35" s="80"/>
      <c r="F35" s="80"/>
      <c r="G35" s="80"/>
      <c r="H35" s="81"/>
      <c r="I35" s="33"/>
      <c r="J35" s="1"/>
      <c r="K35" s="1"/>
    </row>
    <row r="36" spans="1:28" ht="15.75" customHeight="1">
      <c r="A36" s="999"/>
      <c r="B36" s="1000"/>
      <c r="C36" s="72"/>
      <c r="D36" s="360"/>
      <c r="E36" s="361"/>
      <c r="F36" s="361"/>
      <c r="G36" s="361"/>
      <c r="H36" s="362"/>
      <c r="I36" s="33"/>
      <c r="J36" s="1"/>
      <c r="K36" s="1"/>
    </row>
    <row r="37" spans="1:28" ht="15.75" customHeight="1" thickBot="1">
      <c r="A37" s="1001"/>
      <c r="B37" s="1002"/>
      <c r="C37" s="123" t="s">
        <v>141</v>
      </c>
      <c r="D37" s="993"/>
      <c r="E37" s="993"/>
      <c r="F37" s="993"/>
      <c r="G37" s="993"/>
      <c r="H37" s="994" t="s">
        <v>53</v>
      </c>
      <c r="I37" s="33"/>
      <c r="J37" s="1"/>
      <c r="K37" s="1"/>
    </row>
    <row r="38" spans="1:28" ht="15.75" customHeight="1" thickBot="1">
      <c r="A38" s="699" t="s">
        <v>271</v>
      </c>
      <c r="B38" s="700"/>
      <c r="C38" s="700"/>
      <c r="D38" s="700"/>
      <c r="E38" s="700"/>
      <c r="F38" s="700"/>
      <c r="G38" s="700"/>
      <c r="H38" s="701"/>
      <c r="I38" s="939"/>
      <c r="J38" s="1"/>
      <c r="K38" s="1"/>
    </row>
    <row r="39" spans="1:28" ht="15.75" customHeight="1">
      <c r="A39" s="997" t="s">
        <v>298</v>
      </c>
      <c r="B39" s="998"/>
      <c r="C39" s="139" t="s">
        <v>299</v>
      </c>
      <c r="D39" s="115"/>
      <c r="E39" s="97"/>
      <c r="F39" s="97"/>
      <c r="G39" s="97"/>
      <c r="H39" s="98"/>
      <c r="I39" s="33"/>
      <c r="J39" s="1"/>
      <c r="K39" s="1"/>
      <c r="M39" s="1"/>
      <c r="N39" s="1"/>
      <c r="O39" s="1"/>
      <c r="P39" s="1"/>
    </row>
    <row r="40" spans="1:28" ht="15.75" customHeight="1">
      <c r="A40" s="999"/>
      <c r="B40" s="1000"/>
      <c r="C40" s="139"/>
      <c r="D40" s="115"/>
      <c r="E40" s="97"/>
      <c r="F40" s="97"/>
      <c r="G40" s="97"/>
      <c r="H40" s="98"/>
      <c r="I40" s="33"/>
      <c r="J40" s="1"/>
      <c r="K40" s="1"/>
      <c r="M40" s="1"/>
      <c r="N40" s="1"/>
      <c r="O40" s="1"/>
      <c r="P40" s="1"/>
    </row>
    <row r="41" spans="1:28" s="363" customFormat="1" ht="15.75" customHeight="1">
      <c r="A41" s="999"/>
      <c r="B41" s="1000"/>
      <c r="C41" s="122" t="s">
        <v>300</v>
      </c>
      <c r="D41" s="991"/>
      <c r="E41" s="991"/>
      <c r="F41" s="991"/>
      <c r="G41" s="991"/>
      <c r="H41" s="992" t="s">
        <v>162</v>
      </c>
      <c r="I41" s="990"/>
      <c r="L41" s="364"/>
      <c r="Q41" s="365"/>
      <c r="R41" s="366"/>
      <c r="S41" s="366"/>
      <c r="T41" s="367"/>
      <c r="U41" s="368"/>
      <c r="V41" s="369"/>
      <c r="W41" s="369"/>
      <c r="X41" s="369"/>
      <c r="Y41" s="369"/>
      <c r="Z41" s="369"/>
      <c r="AA41" s="369"/>
      <c r="AB41" s="369"/>
    </row>
    <row r="42" spans="1:28" ht="20.100000000000001" customHeight="1">
      <c r="A42" s="999"/>
      <c r="B42" s="1000"/>
      <c r="C42" s="71" t="s">
        <v>301</v>
      </c>
      <c r="D42" s="116"/>
      <c r="E42" s="80"/>
      <c r="F42" s="80"/>
      <c r="G42" s="80"/>
      <c r="H42" s="81"/>
      <c r="I42" s="33"/>
      <c r="J42" s="1"/>
      <c r="K42" s="1"/>
      <c r="M42" s="1"/>
      <c r="N42" s="1"/>
      <c r="O42" s="1"/>
      <c r="P42" s="1"/>
      <c r="T42" s="370"/>
    </row>
    <row r="43" spans="1:28" ht="20.100000000000001" customHeight="1">
      <c r="A43" s="999"/>
      <c r="B43" s="1000"/>
      <c r="C43" s="72"/>
      <c r="D43" s="360"/>
      <c r="E43" s="361"/>
      <c r="F43" s="361"/>
      <c r="G43" s="361"/>
      <c r="H43" s="362"/>
      <c r="I43" s="33"/>
      <c r="J43" s="1"/>
      <c r="K43" s="1"/>
      <c r="M43" s="1"/>
      <c r="N43" s="1"/>
      <c r="O43" s="1"/>
      <c r="P43" s="1"/>
      <c r="T43" s="370"/>
    </row>
    <row r="44" spans="1:28" ht="15" customHeight="1" thickBot="1">
      <c r="A44" s="1001"/>
      <c r="B44" s="1002"/>
      <c r="C44" s="121" t="s">
        <v>275</v>
      </c>
      <c r="D44" s="995"/>
      <c r="E44" s="995"/>
      <c r="F44" s="995"/>
      <c r="G44" s="995"/>
      <c r="H44" s="996" t="s">
        <v>53</v>
      </c>
      <c r="I44" s="33"/>
      <c r="J44" s="1"/>
      <c r="K44" s="1"/>
      <c r="M44" s="1"/>
      <c r="N44" s="1"/>
      <c r="O44" s="1"/>
      <c r="P44" s="1"/>
    </row>
    <row r="45" spans="1:28">
      <c r="A45" s="33"/>
      <c r="B45" s="33"/>
      <c r="C45" s="33"/>
      <c r="D45" s="21"/>
      <c r="E45" s="21"/>
      <c r="F45" s="21"/>
      <c r="G45" s="21"/>
      <c r="H45" s="21"/>
      <c r="I45" s="33"/>
      <c r="J45" s="1"/>
      <c r="K45" s="1"/>
      <c r="M45" s="1"/>
      <c r="N45" s="1"/>
      <c r="O45" s="1"/>
      <c r="P45" s="1"/>
    </row>
    <row r="47" spans="1:28">
      <c r="M47" s="1"/>
      <c r="N47" s="1"/>
      <c r="O47" s="1"/>
      <c r="P47" s="1"/>
    </row>
    <row r="48" spans="1:28" ht="18.75" customHeight="1">
      <c r="M48" s="1"/>
      <c r="N48" s="1"/>
      <c r="O48" s="1"/>
      <c r="P48" s="1"/>
    </row>
    <row r="51" spans="9:15" ht="15" customHeight="1">
      <c r="I51" s="1"/>
      <c r="J51" s="1"/>
      <c r="K51" s="1"/>
      <c r="L51" s="1"/>
      <c r="M51" s="1"/>
      <c r="N51" s="1"/>
      <c r="O51" s="1"/>
    </row>
    <row r="52" spans="9:15" ht="84.75" customHeight="1">
      <c r="I52" s="1"/>
      <c r="J52" s="1"/>
      <c r="K52" s="1"/>
      <c r="L52" s="1"/>
      <c r="M52" s="1"/>
      <c r="N52" s="1"/>
      <c r="O52" s="1"/>
    </row>
    <row r="53" spans="9:15" ht="7.5" customHeight="1">
      <c r="I53" s="1"/>
      <c r="J53" s="1"/>
      <c r="K53" s="1"/>
      <c r="L53" s="1"/>
      <c r="M53" s="1"/>
      <c r="N53" s="1"/>
      <c r="O53" s="1"/>
    </row>
    <row r="54" spans="9:15" ht="12.75" customHeight="1">
      <c r="I54" s="1"/>
      <c r="J54" s="1"/>
      <c r="K54" s="1"/>
      <c r="L54" s="1"/>
      <c r="M54" s="1"/>
      <c r="N54" s="1"/>
      <c r="O54" s="1"/>
    </row>
    <row r="55" spans="9:15" ht="30.75" customHeight="1">
      <c r="I55" s="1"/>
      <c r="J55" s="1"/>
      <c r="K55" s="1"/>
      <c r="L55" s="1"/>
      <c r="M55" s="1"/>
      <c r="N55" s="1"/>
      <c r="O55" s="1"/>
    </row>
    <row r="56" spans="9:15" ht="30.75" customHeight="1">
      <c r="I56" s="1"/>
      <c r="J56" s="1"/>
      <c r="K56" s="1"/>
      <c r="L56" s="1"/>
      <c r="M56" s="1"/>
      <c r="N56" s="1"/>
      <c r="O56" s="1"/>
    </row>
    <row r="57" spans="9:15" ht="30.75" customHeight="1">
      <c r="I57" s="1"/>
      <c r="J57" s="1"/>
      <c r="K57" s="1"/>
      <c r="L57" s="1"/>
      <c r="M57" s="1"/>
      <c r="N57" s="1"/>
      <c r="O57" s="1"/>
    </row>
    <row r="58" spans="9:15" ht="30.75" customHeight="1">
      <c r="I58" s="1"/>
      <c r="J58" s="1"/>
      <c r="K58" s="1"/>
      <c r="L58" s="1"/>
      <c r="M58" s="1"/>
      <c r="N58" s="1"/>
      <c r="O58" s="1"/>
    </row>
    <row r="59" spans="9:15" ht="30.75" customHeight="1">
      <c r="I59" s="1"/>
      <c r="J59" s="1"/>
      <c r="K59" s="1"/>
      <c r="L59" s="1"/>
      <c r="M59" s="1"/>
      <c r="N59" s="1"/>
      <c r="O59" s="1"/>
    </row>
  </sheetData>
  <sheetProtection password="C7E0" sheet="1" objects="1" scenarios="1"/>
  <mergeCells count="12">
    <mergeCell ref="A18:H18"/>
    <mergeCell ref="A19:B37"/>
    <mergeCell ref="A38:H38"/>
    <mergeCell ref="A39:B44"/>
    <mergeCell ref="D4:H4"/>
    <mergeCell ref="A5:B5"/>
    <mergeCell ref="A1:H1"/>
    <mergeCell ref="T5:T7"/>
    <mergeCell ref="A6:H6"/>
    <mergeCell ref="A7:B17"/>
    <mergeCell ref="A2:B2"/>
    <mergeCell ref="D2:H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H41"/>
  <sheetViews>
    <sheetView zoomScaleNormal="100" workbookViewId="0">
      <selection activeCell="C52" sqref="C52"/>
    </sheetView>
  </sheetViews>
  <sheetFormatPr baseColWidth="10" defaultRowHeight="12.75"/>
  <cols>
    <col min="1" max="1" width="18.85546875" style="206" bestFit="1" customWidth="1"/>
    <col min="2" max="2" width="110.28515625" style="206" customWidth="1"/>
    <col min="3" max="3" width="4.42578125" style="206" customWidth="1"/>
    <col min="4" max="16384" width="11.42578125" style="206"/>
  </cols>
  <sheetData>
    <row r="1" spans="1:8" ht="17.25" customHeight="1" thickBot="1">
      <c r="A1" s="740" t="s">
        <v>418</v>
      </c>
      <c r="B1" s="741"/>
      <c r="C1" s="742"/>
      <c r="D1" s="460"/>
      <c r="E1" s="460"/>
      <c r="F1" s="460"/>
      <c r="G1" s="460"/>
      <c r="H1" s="460"/>
    </row>
    <row r="2" spans="1:8" ht="13.5" thickBot="1">
      <c r="A2" s="491" t="s">
        <v>7</v>
      </c>
      <c r="B2" s="499"/>
      <c r="C2" s="743"/>
    </row>
    <row r="3" spans="1:8" ht="14.25" customHeight="1">
      <c r="A3" s="207" t="s">
        <v>2</v>
      </c>
      <c r="B3" s="744" t="s">
        <v>348</v>
      </c>
      <c r="C3" s="743"/>
    </row>
    <row r="4" spans="1:8" ht="14.25" customHeight="1">
      <c r="A4" s="207" t="s">
        <v>419</v>
      </c>
      <c r="B4" s="745" t="s">
        <v>420</v>
      </c>
      <c r="C4" s="743"/>
    </row>
    <row r="5" spans="1:8" ht="14.25" customHeight="1">
      <c r="A5" s="208" t="s">
        <v>1</v>
      </c>
      <c r="B5" s="746" t="s">
        <v>349</v>
      </c>
      <c r="C5" s="743"/>
    </row>
    <row r="6" spans="1:8" ht="14.25" customHeight="1">
      <c r="A6" s="208" t="s">
        <v>23</v>
      </c>
      <c r="B6" s="746">
        <v>3</v>
      </c>
      <c r="C6" s="743"/>
    </row>
    <row r="7" spans="1:8" ht="14.25" customHeight="1">
      <c r="A7" s="208" t="s">
        <v>0</v>
      </c>
      <c r="B7" s="209" t="s">
        <v>350</v>
      </c>
      <c r="C7" s="743"/>
    </row>
    <row r="8" spans="1:8" ht="14.25" customHeight="1">
      <c r="A8" s="208" t="s">
        <v>6</v>
      </c>
      <c r="B8" s="209">
        <v>2014</v>
      </c>
      <c r="C8" s="743"/>
    </row>
    <row r="9" spans="1:8" ht="14.25" customHeight="1">
      <c r="A9" s="208" t="s">
        <v>3</v>
      </c>
      <c r="B9" s="209" t="s">
        <v>39</v>
      </c>
      <c r="C9" s="743"/>
    </row>
    <row r="10" spans="1:8" ht="14.25" customHeight="1">
      <c r="A10" s="208" t="s">
        <v>4</v>
      </c>
      <c r="B10" s="209" t="s">
        <v>40</v>
      </c>
      <c r="C10" s="743"/>
    </row>
    <row r="11" spans="1:8" ht="14.25" customHeight="1">
      <c r="A11" s="208" t="s">
        <v>5</v>
      </c>
      <c r="B11" s="476">
        <v>41760</v>
      </c>
      <c r="C11" s="743"/>
    </row>
    <row r="12" spans="1:8" ht="14.25" customHeight="1" thickBot="1">
      <c r="A12" s="211" t="s">
        <v>19</v>
      </c>
      <c r="B12" s="212" t="s">
        <v>350</v>
      </c>
      <c r="C12" s="743"/>
    </row>
    <row r="13" spans="1:8" ht="13.5" thickBot="1">
      <c r="A13" s="491" t="s">
        <v>26</v>
      </c>
      <c r="B13" s="499"/>
      <c r="C13" s="743"/>
    </row>
    <row r="14" spans="1:8" ht="87.75" customHeight="1" thickBot="1">
      <c r="A14" s="500" t="s">
        <v>351</v>
      </c>
      <c r="B14" s="501"/>
      <c r="C14" s="743"/>
    </row>
    <row r="15" spans="1:8" ht="13.5" thickBot="1">
      <c r="A15" s="491" t="s">
        <v>25</v>
      </c>
      <c r="B15" s="499"/>
      <c r="C15" s="747"/>
    </row>
    <row r="16" spans="1:8">
      <c r="A16" s="502" t="s">
        <v>352</v>
      </c>
      <c r="B16" s="503"/>
      <c r="C16" s="747"/>
    </row>
    <row r="17" spans="1:8">
      <c r="A17" s="504"/>
      <c r="B17" s="503"/>
      <c r="C17" s="747"/>
    </row>
    <row r="18" spans="1:8">
      <c r="A18" s="504"/>
      <c r="B18" s="503"/>
      <c r="C18" s="747"/>
    </row>
    <row r="19" spans="1:8">
      <c r="A19" s="504"/>
      <c r="B19" s="503"/>
      <c r="C19" s="747"/>
    </row>
    <row r="20" spans="1:8">
      <c r="A20" s="504"/>
      <c r="B20" s="503"/>
      <c r="C20" s="747"/>
    </row>
    <row r="21" spans="1:8">
      <c r="A21" s="504"/>
      <c r="B21" s="503"/>
      <c r="C21" s="747"/>
    </row>
    <row r="22" spans="1:8">
      <c r="A22" s="504"/>
      <c r="B22" s="503"/>
      <c r="C22" s="747"/>
    </row>
    <row r="23" spans="1:8" ht="13.5" thickBot="1">
      <c r="A23" s="505"/>
      <c r="B23" s="506"/>
      <c r="C23" s="747"/>
    </row>
    <row r="24" spans="1:8" s="214" customFormat="1" ht="15.95" customHeight="1" thickBot="1">
      <c r="A24" s="491" t="s">
        <v>21</v>
      </c>
      <c r="B24" s="499"/>
      <c r="C24" s="747"/>
      <c r="D24" s="213"/>
      <c r="E24" s="213"/>
      <c r="F24" s="213"/>
      <c r="G24" s="213"/>
      <c r="H24" s="213"/>
    </row>
    <row r="25" spans="1:8" s="214" customFormat="1">
      <c r="A25" s="215"/>
      <c r="B25" s="216" t="s">
        <v>353</v>
      </c>
      <c r="C25" s="747"/>
      <c r="D25" s="213"/>
      <c r="E25" s="213"/>
      <c r="F25" s="213"/>
      <c r="G25" s="213"/>
      <c r="H25" s="213"/>
    </row>
    <row r="26" spans="1:8" s="214" customFormat="1">
      <c r="A26" s="215"/>
      <c r="B26" s="217" t="s">
        <v>354</v>
      </c>
      <c r="C26" s="747"/>
      <c r="D26" s="213"/>
      <c r="E26" s="213"/>
      <c r="F26" s="213"/>
      <c r="G26" s="213"/>
      <c r="H26" s="213"/>
    </row>
    <row r="27" spans="1:8" s="214" customFormat="1">
      <c r="A27" s="215"/>
      <c r="B27" s="217" t="s">
        <v>355</v>
      </c>
      <c r="C27" s="747"/>
      <c r="D27" s="213"/>
      <c r="E27" s="213"/>
      <c r="F27" s="213"/>
      <c r="G27" s="213"/>
      <c r="H27" s="213"/>
    </row>
    <row r="28" spans="1:8" s="214" customFormat="1">
      <c r="A28" s="215"/>
      <c r="B28" s="217" t="s">
        <v>356</v>
      </c>
      <c r="C28" s="747"/>
      <c r="D28" s="213"/>
      <c r="E28" s="213"/>
      <c r="F28" s="213"/>
      <c r="G28" s="213"/>
      <c r="H28" s="213"/>
    </row>
    <row r="29" spans="1:8" s="214" customFormat="1">
      <c r="A29" s="215"/>
      <c r="B29" s="217"/>
      <c r="C29" s="747"/>
      <c r="D29" s="213"/>
      <c r="E29" s="213"/>
      <c r="F29" s="213"/>
      <c r="G29" s="213"/>
      <c r="H29" s="213"/>
    </row>
    <row r="30" spans="1:8" s="214" customFormat="1">
      <c r="A30" s="215"/>
      <c r="B30" s="217"/>
      <c r="C30" s="747"/>
      <c r="D30" s="213"/>
      <c r="E30" s="213"/>
      <c r="F30" s="213"/>
      <c r="G30" s="213"/>
      <c r="H30" s="213"/>
    </row>
    <row r="31" spans="1:8" s="214" customFormat="1" ht="13.5" thickBot="1">
      <c r="A31" s="215"/>
      <c r="B31" s="217"/>
      <c r="C31" s="747"/>
      <c r="D31" s="213"/>
      <c r="E31" s="213"/>
      <c r="F31" s="213"/>
      <c r="G31" s="213"/>
      <c r="H31" s="213"/>
    </row>
    <row r="32" spans="1:8" s="214" customFormat="1" ht="13.5" thickBot="1">
      <c r="A32" s="491" t="s">
        <v>20</v>
      </c>
      <c r="B32" s="492"/>
      <c r="C32" s="748"/>
      <c r="D32" s="213"/>
      <c r="E32" s="213"/>
      <c r="F32" s="213"/>
      <c r="G32" s="213"/>
      <c r="H32" s="213"/>
    </row>
    <row r="33" spans="1:8" s="214" customFormat="1">
      <c r="A33" s="493"/>
      <c r="B33" s="494"/>
      <c r="C33" s="277"/>
      <c r="D33" s="213"/>
      <c r="E33" s="213"/>
      <c r="F33" s="213"/>
      <c r="G33" s="213"/>
      <c r="H33" s="213"/>
    </row>
    <row r="34" spans="1:8" s="214" customFormat="1">
      <c r="A34" s="495"/>
      <c r="B34" s="496"/>
      <c r="C34" s="277"/>
      <c r="D34" s="213"/>
      <c r="E34" s="213"/>
      <c r="F34" s="213"/>
      <c r="G34" s="213"/>
      <c r="H34" s="213"/>
    </row>
    <row r="35" spans="1:8" s="214" customFormat="1">
      <c r="A35" s="495"/>
      <c r="B35" s="496"/>
      <c r="C35" s="277"/>
      <c r="D35" s="213"/>
      <c r="E35" s="213"/>
      <c r="F35" s="213"/>
      <c r="G35" s="213"/>
      <c r="H35" s="213"/>
    </row>
    <row r="36" spans="1:8" s="214" customFormat="1">
      <c r="A36" s="495"/>
      <c r="B36" s="496"/>
      <c r="C36" s="277"/>
      <c r="D36" s="213"/>
      <c r="E36" s="213"/>
      <c r="F36" s="213"/>
      <c r="G36" s="213"/>
      <c r="H36" s="213"/>
    </row>
    <row r="37" spans="1:8" s="214" customFormat="1">
      <c r="A37" s="495"/>
      <c r="B37" s="496"/>
      <c r="C37" s="277"/>
      <c r="D37" s="213"/>
      <c r="E37" s="213"/>
      <c r="F37" s="213"/>
      <c r="G37" s="213"/>
      <c r="H37" s="213"/>
    </row>
    <row r="38" spans="1:8" s="214" customFormat="1">
      <c r="A38" s="495"/>
      <c r="B38" s="496"/>
      <c r="C38" s="277"/>
      <c r="D38" s="213"/>
      <c r="E38" s="213"/>
      <c r="F38" s="213"/>
      <c r="G38" s="213"/>
      <c r="H38" s="213"/>
    </row>
    <row r="39" spans="1:8" s="214" customFormat="1">
      <c r="A39" s="495"/>
      <c r="B39" s="496"/>
      <c r="C39" s="277"/>
      <c r="D39" s="213"/>
      <c r="E39" s="213"/>
      <c r="F39" s="213"/>
      <c r="G39" s="213"/>
      <c r="H39" s="213"/>
    </row>
    <row r="40" spans="1:8" s="214" customFormat="1" ht="13.5" thickBot="1">
      <c r="A40" s="497"/>
      <c r="B40" s="498"/>
      <c r="C40" s="277"/>
      <c r="D40" s="213"/>
      <c r="E40" s="213"/>
      <c r="F40" s="213"/>
      <c r="G40" s="213"/>
      <c r="H40" s="213"/>
    </row>
    <row r="41" spans="1:8">
      <c r="A41" s="743"/>
      <c r="B41" s="743"/>
      <c r="C41" s="743"/>
    </row>
  </sheetData>
  <sheetProtection password="C7E0" sheet="1" objects="1" scenarios="1"/>
  <mergeCells count="9">
    <mergeCell ref="A32:B32"/>
    <mergeCell ref="A33:B40"/>
    <mergeCell ref="A1:B1"/>
    <mergeCell ref="A2:B2"/>
    <mergeCell ref="A13:B13"/>
    <mergeCell ref="A14:B14"/>
    <mergeCell ref="A15:B15"/>
    <mergeCell ref="A16:B23"/>
    <mergeCell ref="A24:B24"/>
  </mergeCells>
  <printOptions horizontalCentered="1" verticalCentered="1"/>
  <pageMargins left="0.19685039370078741" right="0.19685039370078741" top="0.19685039370078741" bottom="0.19685039370078741" header="0" footer="0"/>
  <pageSetup paperSize="9" scale="78" orientation="portrait" horizontalDpi="4294967293" r:id="rId1"/>
  <headerFooter alignWithMargins="0"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Z33"/>
  <sheetViews>
    <sheetView zoomScaleNormal="100" workbookViewId="0">
      <selection activeCell="C52" sqref="C52"/>
    </sheetView>
  </sheetViews>
  <sheetFormatPr baseColWidth="10" defaultRowHeight="12.75"/>
  <cols>
    <col min="1" max="1" width="7.5703125" style="287" customWidth="1"/>
    <col min="2" max="2" width="48.5703125" style="218" customWidth="1"/>
    <col min="3" max="3" width="96.42578125" style="235" customWidth="1"/>
    <col min="4" max="4" width="4.5703125" style="289" customWidth="1"/>
    <col min="5" max="8" width="3.7109375" style="290" customWidth="1"/>
    <col min="9" max="9" width="3" style="291" customWidth="1"/>
    <col min="10" max="10" width="21.140625" style="292" customWidth="1"/>
    <col min="11" max="11" width="2.85546875" style="292" customWidth="1"/>
    <col min="12" max="12" width="7.85546875" style="293" customWidth="1"/>
    <col min="13" max="13" width="8.42578125" style="294" customWidth="1"/>
    <col min="14" max="14" width="10" style="295" customWidth="1"/>
    <col min="15" max="15" width="10" style="296" customWidth="1"/>
    <col min="16" max="17" width="10" style="297" customWidth="1"/>
    <col min="18" max="18" width="10" style="298" customWidth="1"/>
    <col min="19" max="19" width="10" style="296" customWidth="1"/>
    <col min="20" max="20" width="10" style="299" customWidth="1"/>
    <col min="21" max="26" width="11.42578125" style="228"/>
    <col min="27" max="16384" width="11.42578125" style="235"/>
  </cols>
  <sheetData>
    <row r="1" spans="1:22" ht="15">
      <c r="A1" s="760" t="s">
        <v>418</v>
      </c>
      <c r="B1" s="737"/>
      <c r="C1" s="737"/>
      <c r="D1" s="737"/>
      <c r="E1" s="737"/>
      <c r="F1" s="737"/>
      <c r="G1" s="737"/>
      <c r="H1" s="737"/>
      <c r="I1" s="219"/>
      <c r="J1" s="220"/>
      <c r="K1" s="220"/>
      <c r="L1" s="221"/>
      <c r="M1" s="222"/>
      <c r="N1" s="223"/>
      <c r="O1" s="224"/>
      <c r="P1" s="225"/>
      <c r="Q1" s="225"/>
      <c r="R1" s="226"/>
      <c r="S1" s="224"/>
      <c r="T1" s="227"/>
      <c r="U1" s="761"/>
    </row>
    <row r="2" spans="1:22" s="228" customFormat="1" ht="16.5" customHeight="1">
      <c r="A2" s="547" t="s">
        <v>348</v>
      </c>
      <c r="B2" s="548"/>
      <c r="C2" s="442" t="s">
        <v>423</v>
      </c>
      <c r="D2" s="549">
        <v>2004</v>
      </c>
      <c r="E2" s="550"/>
      <c r="F2" s="550"/>
      <c r="G2" s="550"/>
      <c r="H2" s="550"/>
      <c r="I2" s="219"/>
      <c r="J2" s="220"/>
      <c r="K2" s="220"/>
      <c r="L2" s="221"/>
      <c r="M2" s="222"/>
      <c r="N2" s="223"/>
      <c r="O2" s="224"/>
      <c r="P2" s="225"/>
      <c r="Q2" s="225"/>
      <c r="R2" s="226"/>
      <c r="S2" s="224"/>
      <c r="T2" s="227"/>
      <c r="U2" s="761"/>
    </row>
    <row r="3" spans="1:22" s="228" customFormat="1" ht="16.5" customHeight="1">
      <c r="A3" s="438"/>
      <c r="B3" s="229" t="s">
        <v>357</v>
      </c>
      <c r="C3" s="230" t="str">
        <f>'Identification E11'!B5</f>
        <v>Sous-épreuve E11 "Analyse et Exploitation de Données Techniques"</v>
      </c>
      <c r="D3" s="439"/>
      <c r="E3" s="440"/>
      <c r="F3" s="440"/>
      <c r="G3" s="440"/>
      <c r="H3" s="440"/>
      <c r="I3" s="219"/>
      <c r="J3" s="220"/>
      <c r="K3" s="220"/>
      <c r="L3" s="221"/>
      <c r="M3" s="222"/>
      <c r="N3" s="223"/>
      <c r="O3" s="224"/>
      <c r="P3" s="225"/>
      <c r="Q3" s="225"/>
      <c r="R3" s="226"/>
      <c r="S3" s="224"/>
      <c r="T3" s="227"/>
      <c r="U3" s="761"/>
    </row>
    <row r="4" spans="1:22" s="228" customFormat="1" ht="15">
      <c r="A4" s="236"/>
      <c r="B4" s="236" t="s">
        <v>358</v>
      </c>
      <c r="C4" s="237" t="str">
        <f>'Identification E11'!B9</f>
        <v>EINSTEIN</v>
      </c>
      <c r="D4" s="551" t="str">
        <f>'Identification E11'!B10</f>
        <v>Albert</v>
      </c>
      <c r="E4" s="551"/>
      <c r="F4" s="551"/>
      <c r="G4" s="551"/>
      <c r="H4" s="551"/>
      <c r="I4" s="219"/>
      <c r="J4" s="241"/>
      <c r="K4" s="241"/>
      <c r="L4" s="443" t="s">
        <v>12</v>
      </c>
      <c r="M4" s="552" t="s">
        <v>421</v>
      </c>
      <c r="N4" s="749" t="s">
        <v>31</v>
      </c>
      <c r="O4" s="750" t="s">
        <v>33</v>
      </c>
      <c r="P4" s="751" t="s">
        <v>32</v>
      </c>
      <c r="Q4" s="751" t="s">
        <v>34</v>
      </c>
      <c r="R4" s="752" t="s">
        <v>35</v>
      </c>
      <c r="S4" s="752" t="s">
        <v>36</v>
      </c>
      <c r="T4" s="752" t="s">
        <v>37</v>
      </c>
      <c r="U4" s="762"/>
      <c r="V4" s="235"/>
    </row>
    <row r="5" spans="1:22" s="228" customFormat="1" ht="13.5" thickBot="1">
      <c r="A5" s="546" t="s">
        <v>28</v>
      </c>
      <c r="B5" s="546"/>
      <c r="C5" s="238" t="s">
        <v>27</v>
      </c>
      <c r="D5" s="239" t="s">
        <v>15</v>
      </c>
      <c r="E5" s="240">
        <v>0</v>
      </c>
      <c r="F5" s="240">
        <v>1</v>
      </c>
      <c r="G5" s="240">
        <v>2</v>
      </c>
      <c r="H5" s="240">
        <v>3</v>
      </c>
      <c r="I5" s="219"/>
      <c r="J5" s="241"/>
      <c r="K5" s="241"/>
      <c r="L5" s="242" t="s">
        <v>11</v>
      </c>
      <c r="M5" s="552"/>
      <c r="N5" s="749"/>
      <c r="O5" s="750"/>
      <c r="P5" s="751"/>
      <c r="Q5" s="751"/>
      <c r="R5" s="752"/>
      <c r="S5" s="752"/>
      <c r="T5" s="752"/>
      <c r="U5" s="762"/>
      <c r="V5" s="235"/>
    </row>
    <row r="6" spans="1:22" s="228" customFormat="1" ht="18" customHeight="1" thickBot="1">
      <c r="A6" s="530" t="s">
        <v>359</v>
      </c>
      <c r="B6" s="531"/>
      <c r="C6" s="531"/>
      <c r="D6" s="531"/>
      <c r="E6" s="531"/>
      <c r="F6" s="531"/>
      <c r="G6" s="531"/>
      <c r="H6" s="532"/>
      <c r="I6" s="243"/>
      <c r="J6" s="243"/>
      <c r="K6" s="243"/>
      <c r="L6" s="244">
        <v>0.7</v>
      </c>
      <c r="M6" s="245">
        <f>SUM(L7:L15)</f>
        <v>1</v>
      </c>
      <c r="N6" s="753">
        <f>IF(O6=1,SUMPRODUCT(N7:N15,O7:O15)/SUMPRODUCT(L7:L15,O7:O15),0)</f>
        <v>20</v>
      </c>
      <c r="O6" s="754">
        <f>IF(SUM(O7:O15)=0,0,1)</f>
        <v>1</v>
      </c>
      <c r="P6" s="755"/>
      <c r="Q6" s="756">
        <f>SUM(Q7:Q15)</f>
        <v>1</v>
      </c>
      <c r="R6" s="757"/>
      <c r="S6" s="757"/>
      <c r="T6" s="754"/>
      <c r="U6" s="763"/>
      <c r="V6" s="235"/>
    </row>
    <row r="7" spans="1:22" s="228" customFormat="1" ht="18" customHeight="1">
      <c r="A7" s="533" t="s">
        <v>360</v>
      </c>
      <c r="B7" s="534"/>
      <c r="C7" s="444" t="s">
        <v>361</v>
      </c>
      <c r="D7" s="249" t="str">
        <f>IF('AD-E11'!D10="","",'AD-E11'!D10)</f>
        <v/>
      </c>
      <c r="E7" s="250" t="str">
        <f>IF('AD-E11'!E10="","",'AD-E11'!E10)</f>
        <v/>
      </c>
      <c r="F7" s="251" t="str">
        <f>IF('AD-E11'!F10="","",'AD-E11'!F10)</f>
        <v/>
      </c>
      <c r="G7" s="250" t="str">
        <f>IF('AD-E11'!G10="","",'AD-E11'!G10)</f>
        <v/>
      </c>
      <c r="H7" s="252" t="str">
        <f>IF('AD-E11'!H10="","",'AD-E11'!H10)</f>
        <v>x</v>
      </c>
      <c r="I7" s="253" t="str">
        <f t="shared" ref="I7:I15" si="0">(IF(O7&gt;1,"◄",""))</f>
        <v/>
      </c>
      <c r="J7" s="254"/>
      <c r="K7" s="254"/>
      <c r="L7" s="255">
        <v>0.05</v>
      </c>
      <c r="M7" s="256"/>
      <c r="N7" s="758">
        <f t="shared" ref="N7:N15" si="1">(IF(F7&lt;&gt;"",1/3,0)+IF(G7&lt;&gt;"",2/3,0)+IF(H7&lt;&gt;"",1,0))*L7*20</f>
        <v>1</v>
      </c>
      <c r="O7" s="754">
        <f t="shared" ref="O7:O15" si="2">IF(D7="",IF(E7&lt;&gt;"",1,0)+IF(F7&lt;&gt;"",1,0)+IF(G7&lt;&gt;"",1,0)+IF(H7&lt;&gt;"",1,0),0)</f>
        <v>1</v>
      </c>
      <c r="P7" s="755">
        <f t="shared" ref="P7:P15" si="3">IF(D7&lt;&gt;"",0,(IF(E7&lt;&gt;"",0.02,(N7/(L7*20)))))</f>
        <v>1</v>
      </c>
      <c r="Q7" s="756">
        <f t="shared" ref="Q7:Q15" si="4">IF(D7&lt;&gt;"",0,L7)</f>
        <v>0.05</v>
      </c>
      <c r="R7" s="759">
        <f t="shared" ref="R7:R15" si="5">IF(I7&lt;&gt;"",1,0)</f>
        <v>0</v>
      </c>
      <c r="S7" s="759" t="b">
        <f t="shared" ref="S7:S15" si="6">IF(D7="",OR(E7&lt;&gt;"",F7&lt;&gt;"",G7&lt;&gt;"",H7&lt;&gt;""),0)</f>
        <v>1</v>
      </c>
      <c r="T7" s="754">
        <f>IF(I7&lt;&gt;"",1,0)</f>
        <v>0</v>
      </c>
      <c r="U7" s="759"/>
      <c r="V7" s="290"/>
    </row>
    <row r="8" spans="1:22" s="228" customFormat="1" ht="18" customHeight="1">
      <c r="A8" s="535"/>
      <c r="B8" s="536"/>
      <c r="C8" s="445" t="s">
        <v>362</v>
      </c>
      <c r="D8" s="259" t="str">
        <f>IF('AD-E11'!D15="","",'AD-E11'!D15)</f>
        <v/>
      </c>
      <c r="E8" s="477" t="str">
        <f>IF('AD-E11'!E15="","",'AD-E11'!E15)</f>
        <v/>
      </c>
      <c r="F8" s="477" t="str">
        <f>IF('AD-E11'!F15="","",'AD-E11'!F15)</f>
        <v/>
      </c>
      <c r="G8" s="477" t="str">
        <f>IF('AD-E11'!G15="","",'AD-E11'!G15)</f>
        <v/>
      </c>
      <c r="H8" s="478" t="str">
        <f>IF('AD-E11'!H15="","",'AD-E11'!H15)</f>
        <v>x</v>
      </c>
      <c r="I8" s="253"/>
      <c r="J8" s="254"/>
      <c r="K8" s="254"/>
      <c r="L8" s="255">
        <v>0.05</v>
      </c>
      <c r="M8" s="256"/>
      <c r="N8" s="758">
        <f t="shared" si="1"/>
        <v>1</v>
      </c>
      <c r="O8" s="754">
        <f t="shared" si="2"/>
        <v>1</v>
      </c>
      <c r="P8" s="755">
        <f t="shared" si="3"/>
        <v>1</v>
      </c>
      <c r="Q8" s="756">
        <f t="shared" si="4"/>
        <v>0.05</v>
      </c>
      <c r="R8" s="759">
        <f t="shared" si="5"/>
        <v>0</v>
      </c>
      <c r="S8" s="759" t="b">
        <f t="shared" si="6"/>
        <v>1</v>
      </c>
      <c r="T8" s="754">
        <f t="shared" ref="T8:T15" si="7">IF(I8&lt;&gt;"",1,0)</f>
        <v>0</v>
      </c>
      <c r="U8" s="759"/>
      <c r="V8" s="290"/>
    </row>
    <row r="9" spans="1:22" s="228" customFormat="1" ht="18" customHeight="1">
      <c r="A9" s="535"/>
      <c r="B9" s="536"/>
      <c r="C9" s="444" t="s">
        <v>363</v>
      </c>
      <c r="D9" s="259" t="str">
        <f>IF('AD-E11'!D24="","",'AD-E11'!D24)</f>
        <v/>
      </c>
      <c r="E9" s="479" t="str">
        <f>IF('AD-E11'!E24="","",'AD-E11'!E24)</f>
        <v/>
      </c>
      <c r="F9" s="479" t="str">
        <f>IF('AD-E11'!F24="","",'AD-E11'!F24)</f>
        <v/>
      </c>
      <c r="G9" s="479" t="str">
        <f>IF('AD-E11'!G24="","",'AD-E11'!G24)</f>
        <v/>
      </c>
      <c r="H9" s="480" t="str">
        <f>IF('AD-E11'!H24="","",'AD-E11'!H24)</f>
        <v>X</v>
      </c>
      <c r="I9" s="253"/>
      <c r="J9" s="254"/>
      <c r="K9" s="254"/>
      <c r="L9" s="255">
        <v>0.25</v>
      </c>
      <c r="M9" s="256"/>
      <c r="N9" s="758">
        <f t="shared" si="1"/>
        <v>5</v>
      </c>
      <c r="O9" s="754">
        <f t="shared" si="2"/>
        <v>1</v>
      </c>
      <c r="P9" s="755">
        <f t="shared" si="3"/>
        <v>1</v>
      </c>
      <c r="Q9" s="756">
        <f t="shared" si="4"/>
        <v>0.25</v>
      </c>
      <c r="R9" s="759">
        <f t="shared" si="5"/>
        <v>0</v>
      </c>
      <c r="S9" s="759" t="b">
        <f t="shared" si="6"/>
        <v>1</v>
      </c>
      <c r="T9" s="754">
        <f t="shared" si="7"/>
        <v>0</v>
      </c>
      <c r="U9" s="759"/>
      <c r="V9" s="290"/>
    </row>
    <row r="10" spans="1:22" s="228" customFormat="1" ht="18" customHeight="1">
      <c r="A10" s="535"/>
      <c r="B10" s="536"/>
      <c r="C10" s="445" t="s">
        <v>364</v>
      </c>
      <c r="D10" s="259" t="str">
        <f>IF('AD-E11'!D33="","",'AD-E11'!D33)</f>
        <v/>
      </c>
      <c r="E10" s="477" t="str">
        <f>IF('AD-E11'!E33="","",'AD-E11'!E33)</f>
        <v/>
      </c>
      <c r="F10" s="477" t="str">
        <f>IF('AD-E11'!F33="","",'AD-E11'!F33)</f>
        <v/>
      </c>
      <c r="G10" s="477" t="str">
        <f>IF('AD-E11'!G33="","",'AD-E11'!G33)</f>
        <v/>
      </c>
      <c r="H10" s="478" t="str">
        <f>IF('AD-E11'!H33="","",'AD-E11'!H33)</f>
        <v>x</v>
      </c>
      <c r="I10" s="253"/>
      <c r="J10" s="254"/>
      <c r="K10" s="254"/>
      <c r="L10" s="255">
        <v>0.2</v>
      </c>
      <c r="M10" s="256"/>
      <c r="N10" s="758">
        <f t="shared" si="1"/>
        <v>4</v>
      </c>
      <c r="O10" s="754">
        <f t="shared" si="2"/>
        <v>1</v>
      </c>
      <c r="P10" s="755">
        <f t="shared" si="3"/>
        <v>1</v>
      </c>
      <c r="Q10" s="756">
        <f t="shared" si="4"/>
        <v>0.2</v>
      </c>
      <c r="R10" s="759">
        <f t="shared" si="5"/>
        <v>0</v>
      </c>
      <c r="S10" s="759" t="b">
        <f t="shared" si="6"/>
        <v>1</v>
      </c>
      <c r="T10" s="754">
        <f t="shared" si="7"/>
        <v>0</v>
      </c>
      <c r="U10" s="759"/>
      <c r="V10" s="290"/>
    </row>
    <row r="11" spans="1:22" s="228" customFormat="1" ht="18" customHeight="1">
      <c r="A11" s="535"/>
      <c r="B11" s="536"/>
      <c r="C11" s="444" t="s">
        <v>365</v>
      </c>
      <c r="D11" s="259" t="str">
        <f>IF('AD-E11'!D42="","",'AD-E11'!D42)</f>
        <v/>
      </c>
      <c r="E11" s="479" t="str">
        <f>IF('AD-E11'!E42="","",'AD-E11'!E42)</f>
        <v/>
      </c>
      <c r="F11" s="479" t="str">
        <f>IF('AD-E11'!F42="","",'AD-E11'!F42)</f>
        <v/>
      </c>
      <c r="G11" s="479" t="str">
        <f>IF('AD-E11'!G42="","",'AD-E11'!G42)</f>
        <v/>
      </c>
      <c r="H11" s="480" t="str">
        <f>IF('AD-E11'!H42="","",'AD-E11'!H42)</f>
        <v>X</v>
      </c>
      <c r="I11" s="253"/>
      <c r="J11" s="254"/>
      <c r="K11" s="254"/>
      <c r="L11" s="255">
        <v>0.1</v>
      </c>
      <c r="M11" s="256"/>
      <c r="N11" s="758">
        <f t="shared" si="1"/>
        <v>2</v>
      </c>
      <c r="O11" s="754">
        <f t="shared" si="2"/>
        <v>1</v>
      </c>
      <c r="P11" s="755">
        <f t="shared" si="3"/>
        <v>1</v>
      </c>
      <c r="Q11" s="756">
        <f t="shared" si="4"/>
        <v>0.1</v>
      </c>
      <c r="R11" s="759">
        <f t="shared" si="5"/>
        <v>0</v>
      </c>
      <c r="S11" s="759" t="b">
        <f t="shared" si="6"/>
        <v>1</v>
      </c>
      <c r="T11" s="754">
        <f t="shared" si="7"/>
        <v>0</v>
      </c>
      <c r="U11" s="759"/>
      <c r="V11" s="290"/>
    </row>
    <row r="12" spans="1:22" s="228" customFormat="1" ht="18" customHeight="1">
      <c r="A12" s="535"/>
      <c r="B12" s="536"/>
      <c r="C12" s="445" t="s">
        <v>366</v>
      </c>
      <c r="D12" s="259" t="str">
        <f>IF('AD-E11'!D48="","",'AD-E11'!D48)</f>
        <v/>
      </c>
      <c r="E12" s="477" t="str">
        <f>IF('AD-E11'!E48="","",'AD-E11'!E48)</f>
        <v/>
      </c>
      <c r="F12" s="477" t="str">
        <f>IF('AD-E11'!F48="","",'AD-E11'!F48)</f>
        <v/>
      </c>
      <c r="G12" s="477" t="str">
        <f>IF('AD-E11'!G48="","",'AD-E11'!G48)</f>
        <v/>
      </c>
      <c r="H12" s="478" t="str">
        <f>IF('AD-E11'!H48="","",'AD-E11'!H48)</f>
        <v>x</v>
      </c>
      <c r="I12" s="253"/>
      <c r="J12" s="254"/>
      <c r="K12" s="254"/>
      <c r="L12" s="255">
        <v>0.1</v>
      </c>
      <c r="M12" s="256"/>
      <c r="N12" s="758">
        <f t="shared" si="1"/>
        <v>2</v>
      </c>
      <c r="O12" s="754">
        <f t="shared" si="2"/>
        <v>1</v>
      </c>
      <c r="P12" s="755">
        <f t="shared" si="3"/>
        <v>1</v>
      </c>
      <c r="Q12" s="756">
        <f t="shared" si="4"/>
        <v>0.1</v>
      </c>
      <c r="R12" s="759">
        <f t="shared" si="5"/>
        <v>0</v>
      </c>
      <c r="S12" s="759" t="b">
        <f t="shared" si="6"/>
        <v>1</v>
      </c>
      <c r="T12" s="754">
        <f t="shared" si="7"/>
        <v>0</v>
      </c>
      <c r="U12" s="759"/>
      <c r="V12" s="290"/>
    </row>
    <row r="13" spans="1:22" s="228" customFormat="1" ht="18" customHeight="1">
      <c r="A13" s="537"/>
      <c r="B13" s="536"/>
      <c r="C13" s="248" t="s">
        <v>367</v>
      </c>
      <c r="D13" s="259" t="str">
        <f>IF('AD-E11'!D57="","",'AD-E11'!D57)</f>
        <v/>
      </c>
      <c r="E13" s="479" t="str">
        <f>IF('AD-E11'!E57="","",'AD-E11'!E57)</f>
        <v/>
      </c>
      <c r="F13" s="479" t="str">
        <f>IF('AD-E11'!F57="","",'AD-E11'!F57)</f>
        <v/>
      </c>
      <c r="G13" s="479" t="str">
        <f>IF('AD-E11'!G57="","",'AD-E11'!G57)</f>
        <v/>
      </c>
      <c r="H13" s="480" t="str">
        <f>IF('AD-E11'!H57="","",'AD-E11'!H57)</f>
        <v>X</v>
      </c>
      <c r="I13" s="253" t="str">
        <f t="shared" si="0"/>
        <v/>
      </c>
      <c r="J13" s="254"/>
      <c r="K13" s="254"/>
      <c r="L13" s="255">
        <v>0.1</v>
      </c>
      <c r="M13" s="256"/>
      <c r="N13" s="758">
        <f t="shared" si="1"/>
        <v>2</v>
      </c>
      <c r="O13" s="754">
        <f t="shared" si="2"/>
        <v>1</v>
      </c>
      <c r="P13" s="755">
        <f t="shared" si="3"/>
        <v>1</v>
      </c>
      <c r="Q13" s="756">
        <f t="shared" si="4"/>
        <v>0.1</v>
      </c>
      <c r="R13" s="759">
        <f t="shared" si="5"/>
        <v>0</v>
      </c>
      <c r="S13" s="759" t="b">
        <f t="shared" si="6"/>
        <v>1</v>
      </c>
      <c r="T13" s="754">
        <f t="shared" si="7"/>
        <v>0</v>
      </c>
      <c r="U13" s="759"/>
      <c r="V13" s="290"/>
    </row>
    <row r="14" spans="1:22" s="228" customFormat="1" ht="18" customHeight="1">
      <c r="A14" s="537"/>
      <c r="B14" s="536"/>
      <c r="C14" s="317" t="s">
        <v>368</v>
      </c>
      <c r="D14" s="259" t="str">
        <f>IF('AD-E11'!D63="","",'AD-E11'!D63)</f>
        <v/>
      </c>
      <c r="E14" s="477" t="str">
        <f>IF('AD-E11'!E63="","",'AD-E11'!E63)</f>
        <v/>
      </c>
      <c r="F14" s="477" t="str">
        <f>IF('AD-E11'!F63="","",'AD-E11'!F63)</f>
        <v/>
      </c>
      <c r="G14" s="477" t="str">
        <f>IF('AD-E11'!G63="","",'AD-E11'!G63)</f>
        <v/>
      </c>
      <c r="H14" s="478" t="str">
        <f>IF('AD-E11'!H63="","",'AD-E11'!H63)</f>
        <v>x</v>
      </c>
      <c r="I14" s="253" t="str">
        <f t="shared" si="0"/>
        <v/>
      </c>
      <c r="J14" s="254"/>
      <c r="K14" s="254"/>
      <c r="L14" s="255">
        <v>0.1</v>
      </c>
      <c r="M14" s="256"/>
      <c r="N14" s="758">
        <f t="shared" si="1"/>
        <v>2</v>
      </c>
      <c r="O14" s="754">
        <f t="shared" si="2"/>
        <v>1</v>
      </c>
      <c r="P14" s="755">
        <f t="shared" si="3"/>
        <v>1</v>
      </c>
      <c r="Q14" s="756">
        <f t="shared" si="4"/>
        <v>0.1</v>
      </c>
      <c r="R14" s="759">
        <f t="shared" si="5"/>
        <v>0</v>
      </c>
      <c r="S14" s="759" t="b">
        <f t="shared" si="6"/>
        <v>1</v>
      </c>
      <c r="T14" s="754">
        <f t="shared" si="7"/>
        <v>0</v>
      </c>
      <c r="U14" s="759"/>
      <c r="V14" s="290"/>
    </row>
    <row r="15" spans="1:22" s="228" customFormat="1" ht="18" customHeight="1" thickBot="1">
      <c r="A15" s="538"/>
      <c r="B15" s="539"/>
      <c r="C15" s="248" t="s">
        <v>369</v>
      </c>
      <c r="D15" s="481" t="str">
        <f>IF('AD-E11'!D69="","",'AD-E11'!D69)</f>
        <v/>
      </c>
      <c r="E15" s="482" t="str">
        <f>IF('AD-E11'!E69="","",'AD-E11'!E69)</f>
        <v/>
      </c>
      <c r="F15" s="482" t="str">
        <f>IF('AD-E11'!F69="","",'AD-E11'!F69)</f>
        <v/>
      </c>
      <c r="G15" s="482" t="str">
        <f>IF('AD-E11'!G69="","",'AD-E11'!G69)</f>
        <v/>
      </c>
      <c r="H15" s="483" t="str">
        <f>IF('AD-E11'!H69="","",'AD-E11'!H69)</f>
        <v>X</v>
      </c>
      <c r="I15" s="253" t="str">
        <f t="shared" si="0"/>
        <v/>
      </c>
      <c r="J15" s="254"/>
      <c r="K15" s="254"/>
      <c r="L15" s="255">
        <v>0.05</v>
      </c>
      <c r="M15" s="256"/>
      <c r="N15" s="758">
        <f t="shared" si="1"/>
        <v>1</v>
      </c>
      <c r="O15" s="754">
        <f t="shared" si="2"/>
        <v>1</v>
      </c>
      <c r="P15" s="755">
        <f t="shared" si="3"/>
        <v>1</v>
      </c>
      <c r="Q15" s="756">
        <f t="shared" si="4"/>
        <v>0.05</v>
      </c>
      <c r="R15" s="759">
        <f t="shared" si="5"/>
        <v>0</v>
      </c>
      <c r="S15" s="759" t="b">
        <f t="shared" si="6"/>
        <v>1</v>
      </c>
      <c r="T15" s="754">
        <f t="shared" si="7"/>
        <v>0</v>
      </c>
      <c r="U15" s="762"/>
      <c r="V15" s="235"/>
    </row>
    <row r="16" spans="1:22" s="228" customFormat="1" ht="18" customHeight="1" thickBot="1">
      <c r="A16" s="530" t="s">
        <v>370</v>
      </c>
      <c r="B16" s="531"/>
      <c r="C16" s="531"/>
      <c r="D16" s="531"/>
      <c r="E16" s="531"/>
      <c r="F16" s="531"/>
      <c r="G16" s="531"/>
      <c r="H16" s="532"/>
      <c r="I16" s="243"/>
      <c r="J16" s="243"/>
      <c r="K16" s="243"/>
      <c r="L16" s="244">
        <v>0.3</v>
      </c>
      <c r="M16" s="245">
        <f>SUM(L17:L17)</f>
        <v>1</v>
      </c>
      <c r="N16" s="753">
        <f>IF(O16=1,SUMPRODUCT(N17:N17,O17:O17)/SUMPRODUCT(L17:L17,O17:O17),0)</f>
        <v>20</v>
      </c>
      <c r="O16" s="754">
        <f>IF(SUM(O17:O17)=0,0,1)</f>
        <v>1</v>
      </c>
      <c r="P16" s="755"/>
      <c r="Q16" s="756">
        <f>SUM(Q17)</f>
        <v>1</v>
      </c>
      <c r="R16" s="757"/>
      <c r="S16" s="757"/>
      <c r="T16" s="754"/>
      <c r="U16" s="764"/>
      <c r="V16" s="235"/>
    </row>
    <row r="17" spans="1:26" s="228" customFormat="1" ht="18" customHeight="1" thickBot="1">
      <c r="A17" s="540" t="s">
        <v>371</v>
      </c>
      <c r="B17" s="541"/>
      <c r="C17" s="447" t="s">
        <v>372</v>
      </c>
      <c r="D17" s="249" t="str">
        <f>IF('AD-E11'!D78="","",'AD-E11'!D78)</f>
        <v/>
      </c>
      <c r="E17" s="446" t="str">
        <f>IF('AD-E11'!E78="","",'AD-E11'!E78)</f>
        <v/>
      </c>
      <c r="F17" s="446" t="str">
        <f>IF('AD-E11'!F78="","",'AD-E11'!F78)</f>
        <v/>
      </c>
      <c r="G17" s="446" t="str">
        <f>IF('AD-E11'!G78="","",'AD-E11'!G78)</f>
        <v/>
      </c>
      <c r="H17" s="446" t="str">
        <f>IF('AD-E11'!H78="","",'AD-E11'!H78)</f>
        <v>X</v>
      </c>
      <c r="I17" s="253" t="str">
        <f>(IF(O17&gt;1,"◄",""))</f>
        <v/>
      </c>
      <c r="J17" s="254"/>
      <c r="K17" s="254"/>
      <c r="L17" s="255">
        <v>1</v>
      </c>
      <c r="M17" s="224"/>
      <c r="N17" s="758">
        <f>(IF(F17&lt;&gt;"",1/3,0)+IF(G17&lt;&gt;"",2/3,0)+IF(H17&lt;&gt;"",1,0))*L17*20</f>
        <v>20</v>
      </c>
      <c r="O17" s="754">
        <f>IF(D17="",IF(E17&lt;&gt;"",1,0)+IF(F17&lt;&gt;"",1,0)+IF(G17&lt;&gt;"",1,0)+IF(H17&lt;&gt;"",1,0),0)</f>
        <v>1</v>
      </c>
      <c r="P17" s="756">
        <f>IF(D17&lt;&gt;"",0,(IF(E17&lt;&gt;"",0.02,(N17/(L17*20)))))</f>
        <v>1</v>
      </c>
      <c r="Q17" s="756">
        <f>IF(D17&lt;&gt;"",0,L17)</f>
        <v>1</v>
      </c>
      <c r="R17" s="759">
        <f>IF(I17&lt;&gt;"",1,0)</f>
        <v>0</v>
      </c>
      <c r="S17" s="759" t="b">
        <f>IF(D17="",OR(E17&lt;&gt;"",F17&lt;&gt;"",G17&lt;&gt;"",H17&lt;&gt;""),0)</f>
        <v>1</v>
      </c>
      <c r="T17" s="754">
        <f>IF(I17&lt;&gt;"",1,0)</f>
        <v>0</v>
      </c>
      <c r="U17" s="764"/>
      <c r="V17" s="235"/>
    </row>
    <row r="18" spans="1:26" ht="18.75" customHeight="1">
      <c r="A18" s="274"/>
      <c r="B18" s="274"/>
      <c r="C18" s="275" t="s">
        <v>29</v>
      </c>
      <c r="D18" s="437"/>
      <c r="E18" s="542">
        <f>L6*Q6+L16*Q16</f>
        <v>1</v>
      </c>
      <c r="F18" s="543"/>
      <c r="G18" s="543"/>
      <c r="H18" s="543"/>
      <c r="I18" s="253"/>
      <c r="J18" s="254"/>
      <c r="K18" s="254"/>
      <c r="L18" s="244">
        <f>L6+L16</f>
        <v>1</v>
      </c>
      <c r="M18" s="222"/>
      <c r="N18" s="758"/>
      <c r="O18" s="754">
        <f>O6+O16</f>
        <v>2</v>
      </c>
      <c r="P18" s="756"/>
      <c r="Q18" s="756"/>
      <c r="R18" s="759"/>
      <c r="S18" s="759"/>
      <c r="T18" s="754">
        <f>SUM(T7:T17)</f>
        <v>0</v>
      </c>
      <c r="U18" s="762"/>
      <c r="V18" s="235"/>
      <c r="W18" s="235"/>
      <c r="X18" s="235"/>
      <c r="Y18" s="235"/>
      <c r="Z18" s="235"/>
    </row>
    <row r="19" spans="1:26" ht="18.75" customHeight="1" thickBot="1">
      <c r="A19" s="276"/>
      <c r="B19" s="277"/>
      <c r="C19" s="275" t="s">
        <v>42</v>
      </c>
      <c r="D19" s="278"/>
      <c r="E19" s="544">
        <f>IF(E18&lt;50%,"!",(IF(O18&lt;&gt;0,(N6*L6+N16*L16+N16*L16)/(L6*O6+L16*O16+L16*O16),0)))</f>
        <v>20</v>
      </c>
      <c r="F19" s="544"/>
      <c r="G19" s="545" t="s">
        <v>9</v>
      </c>
      <c r="H19" s="545"/>
      <c r="I19" s="219"/>
      <c r="J19" s="220"/>
      <c r="K19" s="220"/>
      <c r="L19" s="221"/>
      <c r="M19" s="222"/>
      <c r="N19" s="758"/>
      <c r="O19" s="754"/>
      <c r="P19" s="756"/>
      <c r="Q19" s="756"/>
      <c r="R19" s="759"/>
      <c r="S19" s="754"/>
      <c r="T19" s="754"/>
      <c r="U19" s="762"/>
      <c r="V19" s="235"/>
      <c r="W19" s="235"/>
      <c r="X19" s="235"/>
      <c r="Y19" s="235"/>
      <c r="Z19" s="235"/>
    </row>
    <row r="20" spans="1:26" ht="18.75" customHeight="1" thickBot="1">
      <c r="A20" s="276"/>
      <c r="B20" s="277"/>
      <c r="C20" s="275" t="s">
        <v>16</v>
      </c>
      <c r="D20" s="278"/>
      <c r="E20" s="519">
        <v>20</v>
      </c>
      <c r="F20" s="520"/>
      <c r="G20" s="521" t="s">
        <v>8</v>
      </c>
      <c r="H20" s="522"/>
      <c r="I20" s="219"/>
      <c r="J20" s="220"/>
      <c r="K20" s="220"/>
      <c r="L20" s="221"/>
      <c r="M20" s="222"/>
      <c r="N20" s="231"/>
      <c r="O20" s="232"/>
      <c r="P20" s="233"/>
      <c r="Q20" s="233"/>
      <c r="R20" s="234"/>
      <c r="S20" s="232"/>
      <c r="T20" s="232"/>
      <c r="U20" s="236"/>
      <c r="V20" s="235"/>
      <c r="W20" s="235"/>
      <c r="X20" s="235"/>
      <c r="Y20" s="235"/>
      <c r="Z20" s="235"/>
    </row>
    <row r="21" spans="1:26" ht="18.75" customHeight="1" thickBot="1">
      <c r="A21" s="276"/>
      <c r="B21" s="277"/>
      <c r="C21" s="275" t="s">
        <v>17</v>
      </c>
      <c r="D21" s="278"/>
      <c r="E21" s="523">
        <f>E20*3</f>
        <v>60</v>
      </c>
      <c r="F21" s="524"/>
      <c r="G21" s="525" t="s">
        <v>422</v>
      </c>
      <c r="H21" s="526"/>
      <c r="I21" s="253"/>
      <c r="J21" s="220"/>
      <c r="K21" s="220"/>
      <c r="L21" s="221"/>
      <c r="M21" s="222"/>
      <c r="N21" s="231"/>
      <c r="O21" s="232"/>
      <c r="P21" s="233"/>
      <c r="Q21" s="233"/>
      <c r="R21" s="234"/>
      <c r="S21" s="232"/>
      <c r="T21" s="232"/>
      <c r="U21" s="236"/>
      <c r="V21" s="235"/>
      <c r="W21" s="235"/>
      <c r="X21" s="235"/>
      <c r="Y21" s="235"/>
      <c r="Z21" s="235"/>
    </row>
    <row r="22" spans="1:26" ht="18.75" customHeight="1">
      <c r="A22" s="527" t="s">
        <v>24</v>
      </c>
      <c r="B22" s="527"/>
      <c r="C22" s="527"/>
      <c r="D22" s="527"/>
      <c r="E22" s="527"/>
      <c r="F22" s="527"/>
      <c r="G22" s="527"/>
      <c r="H22" s="527"/>
      <c r="I22" s="219"/>
      <c r="J22" s="220"/>
      <c r="K22" s="220"/>
      <c r="L22" s="221"/>
      <c r="M22" s="222"/>
      <c r="N22" s="223"/>
      <c r="O22" s="224"/>
      <c r="P22" s="225"/>
      <c r="Q22" s="225"/>
      <c r="R22" s="226"/>
      <c r="S22" s="224"/>
      <c r="T22" s="227"/>
      <c r="U22" s="761"/>
      <c r="V22" s="235"/>
      <c r="W22" s="235"/>
      <c r="X22" s="235"/>
      <c r="Y22" s="235"/>
      <c r="Z22" s="235"/>
    </row>
    <row r="23" spans="1:26" ht="18.75" customHeight="1" thickBot="1">
      <c r="A23" s="528" t="s">
        <v>41</v>
      </c>
      <c r="B23" s="529"/>
      <c r="C23" s="529"/>
      <c r="D23" s="529"/>
      <c r="E23" s="529"/>
      <c r="F23" s="529"/>
      <c r="G23" s="529"/>
      <c r="H23" s="529"/>
      <c r="I23" s="279" t="s">
        <v>18</v>
      </c>
      <c r="J23" s="220"/>
      <c r="K23" s="220"/>
      <c r="L23" s="221"/>
      <c r="M23" s="222"/>
      <c r="N23" s="223"/>
      <c r="O23" s="224"/>
      <c r="P23" s="225"/>
      <c r="Q23" s="225"/>
      <c r="R23" s="226"/>
      <c r="S23" s="224"/>
      <c r="T23" s="227"/>
      <c r="U23" s="761"/>
      <c r="V23" s="235"/>
      <c r="W23" s="235"/>
      <c r="X23" s="235"/>
      <c r="Y23" s="235"/>
      <c r="Z23" s="235"/>
    </row>
    <row r="24" spans="1:26" ht="15" customHeight="1">
      <c r="A24" s="512" t="s">
        <v>10</v>
      </c>
      <c r="B24" s="513"/>
      <c r="C24" s="514" t="str">
        <f>IF(T18&gt;0,"Attention erreur de saisie ! Voir ci-dessus","")</f>
        <v/>
      </c>
      <c r="D24" s="514"/>
      <c r="E24" s="514"/>
      <c r="F24" s="514"/>
      <c r="G24" s="514"/>
      <c r="H24" s="515"/>
      <c r="I24" s="219"/>
      <c r="J24" s="220"/>
      <c r="K24" s="220"/>
      <c r="L24" s="221"/>
      <c r="M24" s="222"/>
      <c r="N24" s="223"/>
      <c r="O24" s="224"/>
      <c r="P24" s="225"/>
      <c r="Q24" s="225"/>
      <c r="R24" s="226"/>
      <c r="S24" s="224"/>
      <c r="T24" s="227"/>
      <c r="U24" s="761"/>
      <c r="V24" s="235"/>
      <c r="W24" s="235"/>
      <c r="X24" s="235"/>
      <c r="Y24" s="235"/>
      <c r="Z24" s="235"/>
    </row>
    <row r="25" spans="1:26" ht="84.75" customHeight="1" thickBot="1">
      <c r="A25" s="516"/>
      <c r="B25" s="517"/>
      <c r="C25" s="517"/>
      <c r="D25" s="517"/>
      <c r="E25" s="517"/>
      <c r="F25" s="517"/>
      <c r="G25" s="517"/>
      <c r="H25" s="518"/>
      <c r="I25" s="280"/>
      <c r="J25" s="220"/>
      <c r="K25" s="220"/>
      <c r="L25" s="221"/>
      <c r="M25" s="222"/>
      <c r="N25" s="223"/>
      <c r="O25" s="224"/>
      <c r="P25" s="225"/>
      <c r="Q25" s="225"/>
      <c r="R25" s="226"/>
      <c r="S25" s="224"/>
      <c r="T25" s="227"/>
      <c r="U25" s="761"/>
      <c r="V25" s="235"/>
      <c r="W25" s="235"/>
      <c r="X25" s="235"/>
      <c r="Y25" s="235"/>
      <c r="Z25" s="235"/>
    </row>
    <row r="26" spans="1:26" ht="17.25" customHeight="1" thickBot="1">
      <c r="A26" s="281"/>
      <c r="B26" s="282"/>
      <c r="C26" s="282"/>
      <c r="D26" s="283"/>
      <c r="E26" s="283"/>
      <c r="F26" s="283"/>
      <c r="G26" s="283"/>
      <c r="H26" s="283"/>
      <c r="I26" s="280"/>
      <c r="J26" s="220"/>
      <c r="K26" s="220"/>
      <c r="L26" s="221"/>
      <c r="M26" s="222"/>
      <c r="N26" s="223"/>
      <c r="O26" s="224"/>
      <c r="P26" s="225"/>
      <c r="Q26" s="225"/>
      <c r="R26" s="226"/>
      <c r="S26" s="224"/>
      <c r="T26" s="227"/>
      <c r="U26" s="761"/>
      <c r="V26" s="235"/>
      <c r="W26" s="235"/>
      <c r="X26" s="235"/>
      <c r="Y26" s="235"/>
      <c r="Z26" s="235"/>
    </row>
    <row r="27" spans="1:26" ht="16.5" customHeight="1">
      <c r="A27" s="1003" t="s">
        <v>22</v>
      </c>
      <c r="B27" s="1004"/>
      <c r="C27" s="1005" t="s">
        <v>13</v>
      </c>
      <c r="D27" s="284"/>
      <c r="E27" s="512" t="s">
        <v>14</v>
      </c>
      <c r="F27" s="513"/>
      <c r="G27" s="513"/>
      <c r="H27" s="1014"/>
      <c r="I27" s="232"/>
      <c r="J27" s="236"/>
      <c r="K27" s="236"/>
      <c r="L27" s="236"/>
      <c r="M27" s="236"/>
      <c r="N27" s="232"/>
      <c r="O27" s="232"/>
      <c r="P27" s="232"/>
      <c r="Q27" s="232"/>
      <c r="R27" s="232"/>
      <c r="S27" s="232"/>
      <c r="T27" s="232"/>
      <c r="U27" s="236"/>
      <c r="V27" s="235"/>
      <c r="W27" s="235"/>
      <c r="X27" s="235"/>
      <c r="Y27" s="235"/>
      <c r="Z27" s="235"/>
    </row>
    <row r="28" spans="1:26" ht="30.75" customHeight="1" thickBot="1">
      <c r="A28" s="507"/>
      <c r="B28" s="508"/>
      <c r="C28" s="285"/>
      <c r="D28" s="278"/>
      <c r="E28" s="978">
        <v>41761</v>
      </c>
      <c r="F28" s="979"/>
      <c r="G28" s="979"/>
      <c r="H28" s="980"/>
      <c r="I28" s="219"/>
      <c r="J28" s="236"/>
      <c r="K28" s="236"/>
      <c r="L28" s="236"/>
      <c r="M28" s="236"/>
      <c r="N28" s="232"/>
      <c r="O28" s="232"/>
      <c r="P28" s="232"/>
      <c r="Q28" s="232"/>
      <c r="R28" s="232"/>
      <c r="S28" s="232"/>
      <c r="T28" s="232"/>
      <c r="U28" s="236"/>
      <c r="V28" s="235"/>
      <c r="W28" s="235"/>
      <c r="X28" s="235"/>
      <c r="Y28" s="235"/>
      <c r="Z28" s="235"/>
    </row>
    <row r="29" spans="1:26" ht="30.75" customHeight="1">
      <c r="A29" s="507"/>
      <c r="B29" s="508"/>
      <c r="C29" s="285"/>
      <c r="D29" s="278"/>
      <c r="E29" s="232"/>
      <c r="F29" s="232"/>
      <c r="G29" s="232"/>
      <c r="H29" s="232"/>
      <c r="I29" s="219"/>
      <c r="J29" s="236"/>
      <c r="K29" s="236"/>
      <c r="L29" s="236"/>
      <c r="M29" s="236"/>
      <c r="N29" s="232"/>
      <c r="O29" s="232"/>
      <c r="P29" s="232"/>
      <c r="Q29" s="232"/>
      <c r="R29" s="232"/>
      <c r="S29" s="232"/>
      <c r="T29" s="232"/>
      <c r="U29" s="236"/>
      <c r="V29" s="235"/>
      <c r="W29" s="235"/>
      <c r="X29" s="235"/>
      <c r="Y29" s="235"/>
      <c r="Z29" s="235"/>
    </row>
    <row r="30" spans="1:26" ht="30.75" customHeight="1">
      <c r="A30" s="507"/>
      <c r="B30" s="508"/>
      <c r="C30" s="285"/>
      <c r="D30" s="278"/>
      <c r="E30" s="232"/>
      <c r="F30" s="232"/>
      <c r="G30" s="232"/>
      <c r="H30" s="232"/>
      <c r="I30" s="219"/>
      <c r="J30" s="236"/>
      <c r="K30" s="236"/>
      <c r="L30" s="236"/>
      <c r="M30" s="236"/>
      <c r="N30" s="232"/>
      <c r="O30" s="232"/>
      <c r="P30" s="232"/>
      <c r="Q30" s="232"/>
      <c r="R30" s="232"/>
      <c r="S30" s="232"/>
      <c r="T30" s="232"/>
      <c r="U30" s="236"/>
      <c r="V30" s="235"/>
      <c r="W30" s="235"/>
      <c r="X30" s="235"/>
      <c r="Y30" s="235"/>
      <c r="Z30" s="235"/>
    </row>
    <row r="31" spans="1:26" ht="30.75" customHeight="1" thickBot="1">
      <c r="A31" s="509"/>
      <c r="B31" s="510"/>
      <c r="C31" s="286"/>
      <c r="D31" s="278"/>
      <c r="E31" s="715" t="s">
        <v>424</v>
      </c>
      <c r="F31" s="511"/>
      <c r="G31" s="511"/>
      <c r="H31" s="511"/>
      <c r="I31" s="219"/>
      <c r="J31" s="236"/>
      <c r="K31" s="236"/>
      <c r="L31" s="236"/>
      <c r="M31" s="236"/>
      <c r="N31" s="232"/>
      <c r="O31" s="232"/>
      <c r="P31" s="232"/>
      <c r="Q31" s="232"/>
      <c r="R31" s="232"/>
      <c r="S31" s="232"/>
      <c r="T31" s="232"/>
      <c r="U31" s="236"/>
      <c r="V31" s="235"/>
      <c r="W31" s="235"/>
      <c r="X31" s="235"/>
      <c r="Y31" s="235"/>
      <c r="Z31" s="235"/>
    </row>
    <row r="32" spans="1:26">
      <c r="A32" s="276"/>
      <c r="B32" s="277"/>
      <c r="C32" s="236"/>
      <c r="D32" s="278"/>
      <c r="E32" s="232"/>
      <c r="F32" s="232"/>
      <c r="G32" s="232"/>
      <c r="H32" s="232"/>
      <c r="I32" s="219"/>
      <c r="J32" s="220"/>
      <c r="K32" s="220"/>
      <c r="L32" s="221"/>
      <c r="M32" s="222"/>
      <c r="N32" s="223"/>
      <c r="O32" s="224"/>
      <c r="P32" s="225"/>
      <c r="Q32" s="225"/>
      <c r="R32" s="226"/>
      <c r="S32" s="224"/>
      <c r="T32" s="227"/>
      <c r="U32" s="761"/>
    </row>
    <row r="33" spans="2:26" ht="14.25">
      <c r="B33" s="288"/>
      <c r="J33" s="235"/>
      <c r="K33" s="235"/>
      <c r="L33" s="235"/>
      <c r="M33" s="235"/>
      <c r="N33" s="290"/>
      <c r="O33" s="290"/>
      <c r="P33" s="290"/>
      <c r="Q33" s="290"/>
      <c r="R33" s="290"/>
      <c r="S33" s="290"/>
      <c r="T33" s="290"/>
      <c r="U33" s="235"/>
      <c r="V33" s="235"/>
      <c r="W33" s="235"/>
      <c r="X33" s="235"/>
      <c r="Y33" s="235"/>
      <c r="Z33" s="235"/>
    </row>
  </sheetData>
  <sheetProtection password="C7E0" sheet="1" objects="1" scenarios="1"/>
  <mergeCells count="37">
    <mergeCell ref="N4:N5"/>
    <mergeCell ref="O4:O5"/>
    <mergeCell ref="A5:B5"/>
    <mergeCell ref="A2:B2"/>
    <mergeCell ref="D2:H2"/>
    <mergeCell ref="D4:H4"/>
    <mergeCell ref="M4:M5"/>
    <mergeCell ref="P4:P5"/>
    <mergeCell ref="Q4:Q5"/>
    <mergeCell ref="R4:R5"/>
    <mergeCell ref="S4:S5"/>
    <mergeCell ref="T4:T5"/>
    <mergeCell ref="A22:H22"/>
    <mergeCell ref="A23:H23"/>
    <mergeCell ref="A6:H6"/>
    <mergeCell ref="A7:B15"/>
    <mergeCell ref="A16:H16"/>
    <mergeCell ref="A17:B17"/>
    <mergeCell ref="E18:H18"/>
    <mergeCell ref="E19:F19"/>
    <mergeCell ref="G19:H19"/>
    <mergeCell ref="A29:B29"/>
    <mergeCell ref="A30:B30"/>
    <mergeCell ref="A31:B31"/>
    <mergeCell ref="E31:H31"/>
    <mergeCell ref="A1:H1"/>
    <mergeCell ref="A24:B24"/>
    <mergeCell ref="C24:H24"/>
    <mergeCell ref="A25:H25"/>
    <mergeCell ref="A27:B27"/>
    <mergeCell ref="E27:H27"/>
    <mergeCell ref="A28:B28"/>
    <mergeCell ref="E28:H28"/>
    <mergeCell ref="E20:F20"/>
    <mergeCell ref="G20:H20"/>
    <mergeCell ref="E21:F21"/>
    <mergeCell ref="G21:H21"/>
  </mergeCells>
  <printOptions horizontalCentered="1" verticalCentered="1"/>
  <pageMargins left="0.19685039370078741" right="0.19685039370078741" top="0.19685039370078741" bottom="0.19685039370078741" header="0" footer="0"/>
  <pageSetup paperSize="9" scale="70" orientation="landscape" horizontalDpi="4294967293" verticalDpi="4294967293" r:id="rId1"/>
  <headerFooter alignWithMargins="0">
    <oddFooter>&amp;RPage 2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M79"/>
  <sheetViews>
    <sheetView zoomScaleNormal="100" workbookViewId="0">
      <selection activeCell="C52" sqref="C52"/>
    </sheetView>
  </sheetViews>
  <sheetFormatPr baseColWidth="10" defaultRowHeight="12.75"/>
  <cols>
    <col min="1" max="1" width="7.5703125" style="300" customWidth="1"/>
    <col min="2" max="2" width="52.28515625" style="300" customWidth="1"/>
    <col min="3" max="3" width="94.140625" style="300" customWidth="1"/>
    <col min="4" max="4" width="5.7109375" style="246" customWidth="1"/>
    <col min="5" max="8" width="3.7109375" style="300" customWidth="1"/>
    <col min="9" max="16384" width="11.42578125" style="300"/>
  </cols>
  <sheetData>
    <row r="1" spans="1:9" ht="15">
      <c r="A1" s="765" t="s">
        <v>418</v>
      </c>
      <c r="B1" s="737"/>
      <c r="C1" s="737"/>
      <c r="D1" s="737"/>
      <c r="E1" s="737"/>
      <c r="F1" s="737"/>
      <c r="G1" s="737"/>
      <c r="H1" s="737"/>
      <c r="I1" s="766"/>
    </row>
    <row r="2" spans="1:9" ht="15">
      <c r="A2" s="547" t="s">
        <v>348</v>
      </c>
      <c r="B2" s="548"/>
      <c r="C2" s="442" t="s">
        <v>423</v>
      </c>
      <c r="D2" s="549">
        <v>2004</v>
      </c>
      <c r="E2" s="550"/>
      <c r="F2" s="550"/>
      <c r="G2" s="550"/>
      <c r="H2" s="550"/>
      <c r="I2" s="766"/>
    </row>
    <row r="3" spans="1:9" ht="15">
      <c r="A3" s="438"/>
      <c r="B3" s="229" t="s">
        <v>38</v>
      </c>
      <c r="C3" s="230" t="str">
        <f>'Identification E11'!B5</f>
        <v>Sous-épreuve E11 "Analyse et Exploitation de Données Techniques"</v>
      </c>
      <c r="D3" s="441"/>
      <c r="E3" s="440"/>
      <c r="F3" s="440"/>
      <c r="G3" s="440"/>
      <c r="H3" s="440"/>
      <c r="I3" s="766"/>
    </row>
    <row r="4" spans="1:9" ht="15">
      <c r="A4" s="236"/>
      <c r="B4" s="236"/>
      <c r="C4" s="301" t="str">
        <f>'Identification E11'!B9</f>
        <v>EINSTEIN</v>
      </c>
      <c r="D4" s="551" t="str">
        <f>'Identification E11'!B10</f>
        <v>Albert</v>
      </c>
      <c r="E4" s="551"/>
      <c r="F4" s="551"/>
      <c r="G4" s="551"/>
      <c r="H4" s="551"/>
      <c r="I4" s="766"/>
    </row>
    <row r="5" spans="1:9" ht="13.5" thickBot="1">
      <c r="A5" s="546" t="s">
        <v>28</v>
      </c>
      <c r="B5" s="546"/>
      <c r="C5" s="238" t="s">
        <v>27</v>
      </c>
      <c r="D5" s="302" t="s">
        <v>15</v>
      </c>
      <c r="E5" s="240">
        <v>0</v>
      </c>
      <c r="F5" s="240">
        <v>1</v>
      </c>
      <c r="G5" s="240">
        <v>2</v>
      </c>
      <c r="H5" s="240">
        <v>3</v>
      </c>
      <c r="I5" s="766"/>
    </row>
    <row r="6" spans="1:9" ht="13.5" thickBot="1">
      <c r="A6" s="530" t="s">
        <v>373</v>
      </c>
      <c r="B6" s="531"/>
      <c r="C6" s="531"/>
      <c r="D6" s="531"/>
      <c r="E6" s="531"/>
      <c r="F6" s="531"/>
      <c r="G6" s="531"/>
      <c r="H6" s="532"/>
      <c r="I6" s="766"/>
    </row>
    <row r="7" spans="1:9" ht="14.25">
      <c r="A7" s="557" t="s">
        <v>374</v>
      </c>
      <c r="B7" s="558"/>
      <c r="C7" s="311" t="s">
        <v>375</v>
      </c>
      <c r="D7" s="307"/>
      <c r="E7" s="308"/>
      <c r="F7" s="309"/>
      <c r="G7" s="309"/>
      <c r="H7" s="310"/>
      <c r="I7" s="766"/>
    </row>
    <row r="8" spans="1:9" ht="14.25">
      <c r="A8" s="557"/>
      <c r="B8" s="558"/>
      <c r="C8" s="317"/>
      <c r="D8" s="448"/>
      <c r="E8" s="390"/>
      <c r="F8" s="391"/>
      <c r="G8" s="391"/>
      <c r="H8" s="449"/>
      <c r="I8" s="766"/>
    </row>
    <row r="9" spans="1:9" ht="14.25">
      <c r="A9" s="557"/>
      <c r="B9" s="558"/>
      <c r="C9" s="317"/>
      <c r="D9" s="448"/>
      <c r="E9" s="390"/>
      <c r="F9" s="391"/>
      <c r="G9" s="391"/>
      <c r="H9" s="449"/>
      <c r="I9" s="766"/>
    </row>
    <row r="10" spans="1:9" ht="15">
      <c r="A10" s="559"/>
      <c r="B10" s="558"/>
      <c r="C10" s="324" t="s">
        <v>361</v>
      </c>
      <c r="D10" s="465"/>
      <c r="E10" s="462"/>
      <c r="F10" s="463"/>
      <c r="G10" s="462"/>
      <c r="H10" s="464" t="s">
        <v>53</v>
      </c>
      <c r="I10" s="766"/>
    </row>
    <row r="11" spans="1:9" ht="15">
      <c r="A11" s="559"/>
      <c r="B11" s="558"/>
      <c r="C11" s="317" t="s">
        <v>376</v>
      </c>
      <c r="D11" s="313"/>
      <c r="E11" s="314"/>
      <c r="F11" s="315"/>
      <c r="G11" s="314"/>
      <c r="H11" s="316"/>
      <c r="I11" s="766"/>
    </row>
    <row r="12" spans="1:9" ht="15">
      <c r="A12" s="559"/>
      <c r="B12" s="558"/>
      <c r="C12" s="318" t="s">
        <v>377</v>
      </c>
      <c r="D12" s="319"/>
      <c r="E12" s="314"/>
      <c r="F12" s="315"/>
      <c r="G12" s="314"/>
      <c r="H12" s="316"/>
      <c r="I12" s="766"/>
    </row>
    <row r="13" spans="1:9" ht="15">
      <c r="A13" s="559"/>
      <c r="B13" s="558"/>
      <c r="C13" s="318"/>
      <c r="D13" s="319"/>
      <c r="E13" s="314"/>
      <c r="F13" s="315"/>
      <c r="G13" s="314"/>
      <c r="H13" s="316"/>
      <c r="I13" s="766"/>
    </row>
    <row r="14" spans="1:9" ht="15">
      <c r="A14" s="559"/>
      <c r="B14" s="558"/>
      <c r="C14" s="318"/>
      <c r="D14" s="319"/>
      <c r="E14" s="314"/>
      <c r="F14" s="315"/>
      <c r="G14" s="314"/>
      <c r="H14" s="316"/>
      <c r="I14" s="766"/>
    </row>
    <row r="15" spans="1:9" ht="15">
      <c r="A15" s="559"/>
      <c r="B15" s="558"/>
      <c r="C15" s="324" t="s">
        <v>362</v>
      </c>
      <c r="D15" s="465"/>
      <c r="E15" s="462"/>
      <c r="F15" s="463"/>
      <c r="G15" s="462"/>
      <c r="H15" s="464" t="s">
        <v>53</v>
      </c>
      <c r="I15" s="766"/>
    </row>
    <row r="16" spans="1:9" ht="15">
      <c r="A16" s="559"/>
      <c r="B16" s="558"/>
      <c r="C16" s="317" t="s">
        <v>378</v>
      </c>
      <c r="D16" s="313"/>
      <c r="E16" s="314"/>
      <c r="F16" s="315"/>
      <c r="G16" s="314"/>
      <c r="H16" s="316"/>
      <c r="I16" s="766"/>
    </row>
    <row r="17" spans="1:9" ht="15">
      <c r="A17" s="559"/>
      <c r="B17" s="558"/>
      <c r="C17" s="317" t="s">
        <v>379</v>
      </c>
      <c r="D17" s="313"/>
      <c r="E17" s="314"/>
      <c r="F17" s="315"/>
      <c r="G17" s="314"/>
      <c r="H17" s="316"/>
      <c r="I17" s="766"/>
    </row>
    <row r="18" spans="1:9" ht="15">
      <c r="A18" s="559"/>
      <c r="B18" s="558"/>
      <c r="C18" s="317" t="s">
        <v>380</v>
      </c>
      <c r="D18" s="313"/>
      <c r="E18" s="314"/>
      <c r="F18" s="315"/>
      <c r="G18" s="314"/>
      <c r="H18" s="316"/>
      <c r="I18" s="766"/>
    </row>
    <row r="19" spans="1:9" ht="15">
      <c r="A19" s="559"/>
      <c r="B19" s="558"/>
      <c r="C19" s="317" t="s">
        <v>381</v>
      </c>
      <c r="D19" s="313"/>
      <c r="E19" s="314"/>
      <c r="F19" s="315"/>
      <c r="G19" s="314"/>
      <c r="H19" s="316"/>
      <c r="I19" s="766"/>
    </row>
    <row r="20" spans="1:9" ht="15">
      <c r="A20" s="559"/>
      <c r="B20" s="558"/>
      <c r="C20" s="317" t="s">
        <v>382</v>
      </c>
      <c r="D20" s="313"/>
      <c r="E20" s="314"/>
      <c r="F20" s="315"/>
      <c r="G20" s="314"/>
      <c r="H20" s="316"/>
      <c r="I20" s="766"/>
    </row>
    <row r="21" spans="1:9" ht="15">
      <c r="A21" s="559"/>
      <c r="B21" s="558"/>
      <c r="C21" s="317" t="s">
        <v>383</v>
      </c>
      <c r="D21" s="313"/>
      <c r="E21" s="314"/>
      <c r="F21" s="315"/>
      <c r="G21" s="314"/>
      <c r="H21" s="316"/>
      <c r="I21" s="766"/>
    </row>
    <row r="22" spans="1:9" ht="15">
      <c r="A22" s="559"/>
      <c r="B22" s="558"/>
      <c r="C22" s="317"/>
      <c r="D22" s="313"/>
      <c r="E22" s="314"/>
      <c r="F22" s="315"/>
      <c r="G22" s="314"/>
      <c r="H22" s="316"/>
      <c r="I22" s="766"/>
    </row>
    <row r="23" spans="1:9" ht="15">
      <c r="A23" s="559"/>
      <c r="B23" s="558"/>
      <c r="C23" s="317"/>
      <c r="D23" s="313"/>
      <c r="E23" s="314"/>
      <c r="F23" s="315"/>
      <c r="G23" s="314"/>
      <c r="H23" s="316"/>
      <c r="I23" s="766"/>
    </row>
    <row r="24" spans="1:9" ht="15">
      <c r="A24" s="559"/>
      <c r="B24" s="558"/>
      <c r="C24" s="324" t="s">
        <v>363</v>
      </c>
      <c r="D24" s="465"/>
      <c r="E24" s="462"/>
      <c r="F24" s="462"/>
      <c r="G24" s="462"/>
      <c r="H24" s="464" t="s">
        <v>162</v>
      </c>
      <c r="I24" s="766"/>
    </row>
    <row r="25" spans="1:9" ht="14.25">
      <c r="A25" s="559"/>
      <c r="B25" s="558"/>
      <c r="C25" s="317" t="s">
        <v>384</v>
      </c>
      <c r="D25" s="320"/>
      <c r="E25" s="314"/>
      <c r="F25" s="314"/>
      <c r="G25" s="314"/>
      <c r="H25" s="316"/>
      <c r="I25" s="766"/>
    </row>
    <row r="26" spans="1:9" ht="28.5">
      <c r="A26" s="559"/>
      <c r="B26" s="558"/>
      <c r="C26" s="317" t="s">
        <v>385</v>
      </c>
      <c r="D26" s="321"/>
      <c r="E26" s="314"/>
      <c r="F26" s="314"/>
      <c r="G26" s="314"/>
      <c r="H26" s="316"/>
      <c r="I26" s="766"/>
    </row>
    <row r="27" spans="1:9" ht="14.25">
      <c r="A27" s="559"/>
      <c r="B27" s="558"/>
      <c r="C27" s="323" t="s">
        <v>386</v>
      </c>
      <c r="D27" s="450"/>
      <c r="E27" s="326"/>
      <c r="F27" s="326"/>
      <c r="G27" s="326"/>
      <c r="H27" s="327"/>
      <c r="I27" s="766"/>
    </row>
    <row r="28" spans="1:9" ht="14.25">
      <c r="A28" s="559"/>
      <c r="B28" s="558"/>
      <c r="C28" s="323" t="s">
        <v>387</v>
      </c>
      <c r="D28" s="450"/>
      <c r="E28" s="326"/>
      <c r="F28" s="326"/>
      <c r="G28" s="326"/>
      <c r="H28" s="327"/>
      <c r="I28" s="766"/>
    </row>
    <row r="29" spans="1:9" ht="14.25">
      <c r="A29" s="559"/>
      <c r="B29" s="558"/>
      <c r="C29" s="323" t="s">
        <v>388</v>
      </c>
      <c r="D29" s="450"/>
      <c r="E29" s="326"/>
      <c r="F29" s="326"/>
      <c r="G29" s="326"/>
      <c r="H29" s="327"/>
      <c r="I29" s="766"/>
    </row>
    <row r="30" spans="1:9" ht="14.25">
      <c r="A30" s="559"/>
      <c r="B30" s="558"/>
      <c r="C30" s="323" t="s">
        <v>389</v>
      </c>
      <c r="D30" s="450"/>
      <c r="E30" s="326"/>
      <c r="F30" s="326"/>
      <c r="G30" s="326"/>
      <c r="H30" s="327"/>
      <c r="I30" s="766"/>
    </row>
    <row r="31" spans="1:9" ht="14.25">
      <c r="A31" s="559"/>
      <c r="B31" s="558"/>
      <c r="C31" s="323"/>
      <c r="D31" s="450"/>
      <c r="E31" s="326"/>
      <c r="F31" s="326"/>
      <c r="G31" s="326"/>
      <c r="H31" s="327"/>
      <c r="I31" s="766"/>
    </row>
    <row r="32" spans="1:9" ht="14.25">
      <c r="A32" s="559"/>
      <c r="B32" s="558"/>
      <c r="C32" s="323"/>
      <c r="D32" s="450"/>
      <c r="E32" s="326"/>
      <c r="F32" s="326"/>
      <c r="G32" s="326"/>
      <c r="H32" s="327"/>
      <c r="I32" s="766"/>
    </row>
    <row r="33" spans="1:9" ht="15">
      <c r="A33" s="559"/>
      <c r="B33" s="558"/>
      <c r="C33" s="332" t="s">
        <v>364</v>
      </c>
      <c r="D33" s="470"/>
      <c r="E33" s="466"/>
      <c r="F33" s="466"/>
      <c r="G33" s="466"/>
      <c r="H33" s="467" t="s">
        <v>53</v>
      </c>
      <c r="I33" s="766"/>
    </row>
    <row r="34" spans="1:9" ht="28.5">
      <c r="A34" s="559"/>
      <c r="B34" s="558"/>
      <c r="C34" s="323" t="s">
        <v>390</v>
      </c>
      <c r="D34" s="451"/>
      <c r="E34" s="326"/>
      <c r="F34" s="326"/>
      <c r="G34" s="326"/>
      <c r="H34" s="327"/>
      <c r="I34" s="766"/>
    </row>
    <row r="35" spans="1:9" ht="14.25">
      <c r="A35" s="559"/>
      <c r="B35" s="558"/>
      <c r="C35" s="323" t="s">
        <v>391</v>
      </c>
      <c r="D35" s="451"/>
      <c r="E35" s="326"/>
      <c r="F35" s="326"/>
      <c r="G35" s="326"/>
      <c r="H35" s="327"/>
      <c r="I35" s="766"/>
    </row>
    <row r="36" spans="1:9" ht="14.25">
      <c r="A36" s="559"/>
      <c r="B36" s="558"/>
      <c r="C36" s="323" t="s">
        <v>392</v>
      </c>
      <c r="D36" s="451"/>
      <c r="E36" s="326"/>
      <c r="F36" s="326"/>
      <c r="G36" s="326"/>
      <c r="H36" s="327"/>
      <c r="I36" s="766"/>
    </row>
    <row r="37" spans="1:9" ht="14.25">
      <c r="A37" s="559"/>
      <c r="B37" s="558"/>
      <c r="C37" s="323" t="s">
        <v>393</v>
      </c>
      <c r="D37" s="451"/>
      <c r="E37" s="326"/>
      <c r="F37" s="326"/>
      <c r="G37" s="326"/>
      <c r="H37" s="327"/>
      <c r="I37" s="766"/>
    </row>
    <row r="38" spans="1:9" ht="14.25">
      <c r="A38" s="559"/>
      <c r="B38" s="558"/>
      <c r="C38" s="323" t="s">
        <v>394</v>
      </c>
      <c r="D38" s="451"/>
      <c r="E38" s="326"/>
      <c r="F38" s="326"/>
      <c r="G38" s="326"/>
      <c r="H38" s="327"/>
      <c r="I38" s="766"/>
    </row>
    <row r="39" spans="1:9" ht="14.25">
      <c r="A39" s="559"/>
      <c r="B39" s="558"/>
      <c r="C39" s="323" t="s">
        <v>395</v>
      </c>
      <c r="D39" s="451"/>
      <c r="E39" s="326"/>
      <c r="F39" s="326"/>
      <c r="G39" s="326"/>
      <c r="H39" s="327"/>
      <c r="I39" s="766"/>
    </row>
    <row r="40" spans="1:9" ht="14.25">
      <c r="A40" s="559"/>
      <c r="B40" s="558"/>
      <c r="C40" s="323"/>
      <c r="D40" s="451"/>
      <c r="E40" s="326"/>
      <c r="F40" s="326"/>
      <c r="G40" s="326"/>
      <c r="H40" s="327"/>
      <c r="I40" s="766"/>
    </row>
    <row r="41" spans="1:9" ht="14.25">
      <c r="A41" s="559"/>
      <c r="B41" s="558"/>
      <c r="C41" s="323"/>
      <c r="D41" s="451"/>
      <c r="E41" s="326"/>
      <c r="F41" s="326"/>
      <c r="G41" s="326"/>
      <c r="H41" s="327"/>
      <c r="I41" s="766"/>
    </row>
    <row r="42" spans="1:9" ht="15">
      <c r="A42" s="559"/>
      <c r="B42" s="558"/>
      <c r="C42" s="312" t="s">
        <v>365</v>
      </c>
      <c r="D42" s="470"/>
      <c r="E42" s="466"/>
      <c r="F42" s="466"/>
      <c r="G42" s="466"/>
      <c r="H42" s="467" t="s">
        <v>162</v>
      </c>
      <c r="I42" s="766"/>
    </row>
    <row r="43" spans="1:9" ht="14.25">
      <c r="A43" s="559"/>
      <c r="B43" s="558"/>
      <c r="C43" s="323" t="s">
        <v>396</v>
      </c>
      <c r="D43" s="451"/>
      <c r="E43" s="326"/>
      <c r="F43" s="326"/>
      <c r="G43" s="326"/>
      <c r="H43" s="327"/>
      <c r="I43" s="766"/>
    </row>
    <row r="44" spans="1:9" ht="14.25">
      <c r="A44" s="559"/>
      <c r="B44" s="558"/>
      <c r="C44" s="323" t="s">
        <v>397</v>
      </c>
      <c r="D44" s="451"/>
      <c r="E44" s="326"/>
      <c r="F44" s="326"/>
      <c r="G44" s="326"/>
      <c r="H44" s="327"/>
      <c r="I44" s="766"/>
    </row>
    <row r="45" spans="1:9" ht="14.25">
      <c r="A45" s="559"/>
      <c r="B45" s="558"/>
      <c r="C45" s="323" t="s">
        <v>398</v>
      </c>
      <c r="D45" s="451"/>
      <c r="E45" s="326"/>
      <c r="F45" s="326"/>
      <c r="G45" s="326"/>
      <c r="H45" s="327"/>
      <c r="I45" s="766"/>
    </row>
    <row r="46" spans="1:9" ht="14.25">
      <c r="A46" s="559"/>
      <c r="B46" s="558"/>
      <c r="C46" s="323"/>
      <c r="D46" s="451"/>
      <c r="E46" s="326"/>
      <c r="F46" s="326"/>
      <c r="G46" s="326"/>
      <c r="H46" s="327"/>
      <c r="I46" s="766"/>
    </row>
    <row r="47" spans="1:9" ht="14.25">
      <c r="A47" s="559"/>
      <c r="B47" s="558"/>
      <c r="C47" s="323"/>
      <c r="D47" s="451"/>
      <c r="E47" s="326"/>
      <c r="F47" s="326"/>
      <c r="G47" s="326"/>
      <c r="H47" s="327"/>
      <c r="I47" s="766"/>
    </row>
    <row r="48" spans="1:9" ht="15">
      <c r="A48" s="559"/>
      <c r="B48" s="558"/>
      <c r="C48" s="324" t="s">
        <v>366</v>
      </c>
      <c r="D48" s="465"/>
      <c r="E48" s="462"/>
      <c r="F48" s="462"/>
      <c r="G48" s="462"/>
      <c r="H48" s="464" t="s">
        <v>53</v>
      </c>
      <c r="I48" s="766"/>
    </row>
    <row r="49" spans="1:9" ht="14.25">
      <c r="A49" s="559"/>
      <c r="B49" s="558"/>
      <c r="C49" s="472" t="s">
        <v>399</v>
      </c>
      <c r="D49" s="473"/>
      <c r="E49" s="474"/>
      <c r="F49" s="474"/>
      <c r="G49" s="474"/>
      <c r="H49" s="475"/>
      <c r="I49" s="766"/>
    </row>
    <row r="50" spans="1:9" ht="14.25">
      <c r="A50" s="559"/>
      <c r="B50" s="558"/>
      <c r="C50" s="323" t="s">
        <v>400</v>
      </c>
      <c r="D50" s="451"/>
      <c r="E50" s="326"/>
      <c r="F50" s="326"/>
      <c r="G50" s="326"/>
      <c r="H50" s="327"/>
      <c r="I50" s="766"/>
    </row>
    <row r="51" spans="1:9" ht="14.25">
      <c r="A51" s="559"/>
      <c r="B51" s="558"/>
      <c r="C51" s="323" t="s">
        <v>401</v>
      </c>
      <c r="D51" s="451"/>
      <c r="E51" s="326"/>
      <c r="F51" s="326"/>
      <c r="G51" s="326"/>
      <c r="H51" s="327"/>
      <c r="I51" s="766"/>
    </row>
    <row r="52" spans="1:9" ht="14.25">
      <c r="A52" s="559"/>
      <c r="B52" s="558"/>
      <c r="C52" s="323" t="s">
        <v>402</v>
      </c>
      <c r="D52" s="451"/>
      <c r="E52" s="326"/>
      <c r="F52" s="326"/>
      <c r="G52" s="326"/>
      <c r="H52" s="327"/>
      <c r="I52" s="766"/>
    </row>
    <row r="53" spans="1:9" ht="14.25">
      <c r="A53" s="559"/>
      <c r="B53" s="558"/>
      <c r="C53" s="323" t="s">
        <v>403</v>
      </c>
      <c r="D53" s="451"/>
      <c r="E53" s="326"/>
      <c r="F53" s="326"/>
      <c r="G53" s="326"/>
      <c r="H53" s="327"/>
      <c r="I53" s="766"/>
    </row>
    <row r="54" spans="1:9" ht="14.25">
      <c r="A54" s="559"/>
      <c r="B54" s="558"/>
      <c r="C54" s="323" t="s">
        <v>404</v>
      </c>
      <c r="D54" s="451"/>
      <c r="E54" s="326"/>
      <c r="F54" s="326"/>
      <c r="G54" s="326"/>
      <c r="H54" s="327"/>
      <c r="I54" s="766"/>
    </row>
    <row r="55" spans="1:9" ht="14.25">
      <c r="A55" s="559"/>
      <c r="B55" s="558"/>
      <c r="C55" s="323"/>
      <c r="D55" s="451"/>
      <c r="E55" s="326"/>
      <c r="F55" s="326"/>
      <c r="G55" s="326"/>
      <c r="H55" s="327"/>
      <c r="I55" s="766"/>
    </row>
    <row r="56" spans="1:9" ht="14.25">
      <c r="A56" s="559"/>
      <c r="B56" s="558"/>
      <c r="C56" s="323"/>
      <c r="D56" s="451"/>
      <c r="E56" s="326"/>
      <c r="F56" s="326"/>
      <c r="G56" s="326"/>
      <c r="H56" s="327"/>
      <c r="I56" s="766"/>
    </row>
    <row r="57" spans="1:9" ht="15">
      <c r="A57" s="559"/>
      <c r="B57" s="558"/>
      <c r="C57" s="324" t="s">
        <v>367</v>
      </c>
      <c r="D57" s="465"/>
      <c r="E57" s="462"/>
      <c r="F57" s="462"/>
      <c r="G57" s="462"/>
      <c r="H57" s="464" t="s">
        <v>162</v>
      </c>
      <c r="I57" s="766"/>
    </row>
    <row r="58" spans="1:9" ht="28.5">
      <c r="A58" s="559"/>
      <c r="B58" s="558"/>
      <c r="C58" s="472" t="s">
        <v>405</v>
      </c>
      <c r="D58" s="473"/>
      <c r="E58" s="474"/>
      <c r="F58" s="474"/>
      <c r="G58" s="474"/>
      <c r="H58" s="475"/>
      <c r="I58" s="766"/>
    </row>
    <row r="59" spans="1:9" ht="14.25">
      <c r="A59" s="559"/>
      <c r="B59" s="558"/>
      <c r="C59" s="323" t="s">
        <v>406</v>
      </c>
      <c r="D59" s="451"/>
      <c r="E59" s="326"/>
      <c r="F59" s="326"/>
      <c r="G59" s="326"/>
      <c r="H59" s="327"/>
      <c r="I59" s="766"/>
    </row>
    <row r="60" spans="1:9" ht="14.25">
      <c r="A60" s="559"/>
      <c r="B60" s="558"/>
      <c r="C60" s="323" t="s">
        <v>407</v>
      </c>
      <c r="D60" s="451"/>
      <c r="E60" s="326"/>
      <c r="F60" s="326"/>
      <c r="G60" s="326"/>
      <c r="H60" s="327"/>
      <c r="I60" s="766"/>
    </row>
    <row r="61" spans="1:9" ht="14.25">
      <c r="A61" s="559"/>
      <c r="B61" s="558"/>
      <c r="C61" s="323"/>
      <c r="D61" s="451"/>
      <c r="E61" s="326"/>
      <c r="F61" s="326"/>
      <c r="G61" s="326"/>
      <c r="H61" s="327"/>
      <c r="I61" s="766"/>
    </row>
    <row r="62" spans="1:9" ht="14.25">
      <c r="A62" s="559"/>
      <c r="B62" s="558"/>
      <c r="C62" s="323"/>
      <c r="D62" s="451"/>
      <c r="E62" s="326"/>
      <c r="F62" s="326"/>
      <c r="G62" s="326"/>
      <c r="H62" s="327"/>
      <c r="I62" s="766"/>
    </row>
    <row r="63" spans="1:9" ht="21.75" customHeight="1">
      <c r="A63" s="559"/>
      <c r="B63" s="558"/>
      <c r="C63" s="312" t="s">
        <v>368</v>
      </c>
      <c r="D63" s="465"/>
      <c r="E63" s="462"/>
      <c r="F63" s="462"/>
      <c r="G63" s="462"/>
      <c r="H63" s="464" t="s">
        <v>53</v>
      </c>
      <c r="I63" s="766"/>
    </row>
    <row r="64" spans="1:9" ht="29.25" customHeight="1">
      <c r="A64" s="559"/>
      <c r="B64" s="558"/>
      <c r="C64" s="323" t="s">
        <v>408</v>
      </c>
      <c r="D64" s="452"/>
      <c r="E64" s="453"/>
      <c r="F64" s="453"/>
      <c r="G64" s="453"/>
      <c r="H64" s="454"/>
      <c r="I64" s="766"/>
    </row>
    <row r="65" spans="1:13" ht="15.75" customHeight="1">
      <c r="A65" s="559"/>
      <c r="B65" s="558"/>
      <c r="C65" s="323" t="s">
        <v>409</v>
      </c>
      <c r="D65" s="451"/>
      <c r="E65" s="326"/>
      <c r="F65" s="326"/>
      <c r="G65" s="326"/>
      <c r="H65" s="327"/>
      <c r="I65" s="766"/>
    </row>
    <row r="66" spans="1:13" ht="14.25" customHeight="1">
      <c r="A66" s="559"/>
      <c r="B66" s="558"/>
      <c r="C66" s="323" t="s">
        <v>410</v>
      </c>
      <c r="D66" s="451"/>
      <c r="E66" s="326"/>
      <c r="F66" s="326"/>
      <c r="G66" s="326"/>
      <c r="H66" s="327"/>
      <c r="I66" s="766"/>
    </row>
    <row r="67" spans="1:13" ht="14.25" customHeight="1">
      <c r="A67" s="559"/>
      <c r="B67" s="558"/>
      <c r="C67" s="323"/>
      <c r="D67" s="451"/>
      <c r="E67" s="326"/>
      <c r="F67" s="326"/>
      <c r="G67" s="326"/>
      <c r="H67" s="327"/>
      <c r="I67" s="766"/>
    </row>
    <row r="68" spans="1:13" ht="14.25" customHeight="1">
      <c r="A68" s="559"/>
      <c r="B68" s="558"/>
      <c r="C68" s="323"/>
      <c r="D68" s="451"/>
      <c r="E68" s="326"/>
      <c r="F68" s="326"/>
      <c r="G68" s="326"/>
      <c r="H68" s="327"/>
      <c r="I68" s="766"/>
    </row>
    <row r="69" spans="1:13" ht="15.75" thickBot="1">
      <c r="A69" s="560"/>
      <c r="B69" s="561"/>
      <c r="C69" s="328" t="s">
        <v>369</v>
      </c>
      <c r="D69" s="471"/>
      <c r="E69" s="468"/>
      <c r="F69" s="468"/>
      <c r="G69" s="468"/>
      <c r="H69" s="469" t="s">
        <v>162</v>
      </c>
      <c r="I69" s="766"/>
      <c r="M69" s="246"/>
    </row>
    <row r="70" spans="1:13" ht="13.5" thickBot="1">
      <c r="A70" s="530" t="s">
        <v>411</v>
      </c>
      <c r="B70" s="531"/>
      <c r="C70" s="531"/>
      <c r="D70" s="531"/>
      <c r="E70" s="531"/>
      <c r="F70" s="531"/>
      <c r="G70" s="531"/>
      <c r="H70" s="532"/>
      <c r="I70" s="766"/>
    </row>
    <row r="71" spans="1:13" ht="14.25">
      <c r="A71" s="553" t="s">
        <v>412</v>
      </c>
      <c r="B71" s="554"/>
      <c r="C71" s="311" t="s">
        <v>413</v>
      </c>
      <c r="D71" s="455"/>
      <c r="E71" s="456"/>
      <c r="F71" s="456"/>
      <c r="G71" s="456"/>
      <c r="H71" s="457"/>
      <c r="I71" s="766"/>
    </row>
    <row r="72" spans="1:13" ht="14.25">
      <c r="A72" s="553"/>
      <c r="B72" s="554"/>
      <c r="C72" s="317" t="s">
        <v>414</v>
      </c>
      <c r="D72" s="320"/>
      <c r="E72" s="314"/>
      <c r="F72" s="314"/>
      <c r="G72" s="314"/>
      <c r="H72" s="316"/>
      <c r="I72" s="766"/>
    </row>
    <row r="73" spans="1:13" ht="28.5">
      <c r="A73" s="553"/>
      <c r="B73" s="554"/>
      <c r="C73" s="317" t="s">
        <v>415</v>
      </c>
      <c r="D73" s="320"/>
      <c r="E73" s="314"/>
      <c r="F73" s="314"/>
      <c r="G73" s="314"/>
      <c r="H73" s="316"/>
      <c r="I73" s="766"/>
    </row>
    <row r="74" spans="1:13" ht="28.5">
      <c r="A74" s="553"/>
      <c r="B74" s="554"/>
      <c r="C74" s="317" t="s">
        <v>416</v>
      </c>
      <c r="D74" s="320"/>
      <c r="E74" s="314"/>
      <c r="F74" s="314"/>
      <c r="G74" s="314"/>
      <c r="H74" s="316"/>
      <c r="I74" s="766"/>
    </row>
    <row r="75" spans="1:13" ht="28.5">
      <c r="A75" s="553"/>
      <c r="B75" s="554"/>
      <c r="C75" s="317" t="s">
        <v>417</v>
      </c>
      <c r="D75" s="320"/>
      <c r="E75" s="314"/>
      <c r="F75" s="314"/>
      <c r="G75" s="314"/>
      <c r="H75" s="316"/>
      <c r="I75" s="766"/>
    </row>
    <row r="76" spans="1:13" ht="14.25">
      <c r="A76" s="553"/>
      <c r="B76" s="554"/>
      <c r="C76" s="323"/>
      <c r="D76" s="325"/>
      <c r="E76" s="326"/>
      <c r="F76" s="326"/>
      <c r="G76" s="326"/>
      <c r="H76" s="327"/>
      <c r="I76" s="766"/>
    </row>
    <row r="77" spans="1:13" ht="14.25">
      <c r="A77" s="553"/>
      <c r="B77" s="554"/>
      <c r="C77" s="323"/>
      <c r="D77" s="325"/>
      <c r="E77" s="326"/>
      <c r="F77" s="326"/>
      <c r="G77" s="326"/>
      <c r="H77" s="327"/>
      <c r="I77" s="766"/>
    </row>
    <row r="78" spans="1:13" ht="15.75" thickBot="1">
      <c r="A78" s="555"/>
      <c r="B78" s="556"/>
      <c r="C78" s="328" t="s">
        <v>372</v>
      </c>
      <c r="D78" s="471"/>
      <c r="E78" s="468"/>
      <c r="F78" s="468"/>
      <c r="G78" s="468"/>
      <c r="H78" s="469" t="s">
        <v>162</v>
      </c>
      <c r="I78" s="766"/>
    </row>
    <row r="79" spans="1:13">
      <c r="A79" s="766"/>
      <c r="B79" s="766"/>
      <c r="C79" s="766"/>
      <c r="D79" s="767"/>
      <c r="E79" s="766"/>
      <c r="F79" s="766"/>
      <c r="G79" s="766"/>
      <c r="H79" s="766"/>
      <c r="I79" s="766"/>
    </row>
  </sheetData>
  <sheetProtection password="C7E0" sheet="1" objects="1" scenarios="1"/>
  <mergeCells count="9">
    <mergeCell ref="A70:H70"/>
    <mergeCell ref="A71:B78"/>
    <mergeCell ref="A1:H1"/>
    <mergeCell ref="A2:B2"/>
    <mergeCell ref="D2:H2"/>
    <mergeCell ref="D4:H4"/>
    <mergeCell ref="A5:B5"/>
    <mergeCell ref="A6:H6"/>
    <mergeCell ref="A7:B69"/>
  </mergeCells>
  <printOptions horizontalCentered="1" verticalCentered="1"/>
  <pageMargins left="0.19685039370078741" right="0.19685039370078741" top="0.19685039370078741" bottom="0.19685039370078741" header="0" footer="0"/>
  <pageSetup paperSize="9" scale="5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00FF"/>
    <pageSetUpPr fitToPage="1"/>
  </sheetPr>
  <dimension ref="A1:H46"/>
  <sheetViews>
    <sheetView zoomScaleNormal="100" workbookViewId="0">
      <selection activeCell="C52" sqref="C52"/>
    </sheetView>
  </sheetViews>
  <sheetFormatPr baseColWidth="10" defaultRowHeight="12.75"/>
  <cols>
    <col min="1" max="1" width="18.85546875" style="9" bestFit="1" customWidth="1"/>
    <col min="2" max="2" width="110.28515625" style="9" customWidth="1"/>
    <col min="3" max="3" width="4.42578125" style="9" customWidth="1"/>
    <col min="4" max="16384" width="11.42578125" style="9"/>
  </cols>
  <sheetData>
    <row r="1" spans="1:8" ht="17.25" customHeight="1" thickBot="1">
      <c r="A1" s="768" t="s">
        <v>418</v>
      </c>
      <c r="B1" s="741"/>
      <c r="C1" s="769"/>
      <c r="D1" s="461"/>
      <c r="E1" s="461"/>
      <c r="F1" s="461"/>
      <c r="G1" s="461"/>
      <c r="H1" s="461"/>
    </row>
    <row r="2" spans="1:8" ht="13.5" thickBot="1">
      <c r="A2" s="568" t="s">
        <v>7</v>
      </c>
      <c r="B2" s="570"/>
      <c r="C2" s="770"/>
    </row>
    <row r="3" spans="1:8" ht="12.75" customHeight="1">
      <c r="A3" s="64" t="s">
        <v>2</v>
      </c>
      <c r="B3" s="771" t="s">
        <v>70</v>
      </c>
      <c r="C3" s="770"/>
    </row>
    <row r="4" spans="1:8" ht="12.75" customHeight="1">
      <c r="A4" s="458" t="s">
        <v>419</v>
      </c>
      <c r="B4" s="772" t="s">
        <v>71</v>
      </c>
      <c r="C4" s="770"/>
    </row>
    <row r="5" spans="1:8">
      <c r="A5" s="65" t="s">
        <v>1</v>
      </c>
      <c r="B5" s="773" t="s">
        <v>72</v>
      </c>
      <c r="C5" s="770"/>
    </row>
    <row r="6" spans="1:8">
      <c r="A6" s="65" t="s">
        <v>23</v>
      </c>
      <c r="B6" s="773">
        <v>2</v>
      </c>
      <c r="C6" s="770"/>
    </row>
    <row r="7" spans="1:8">
      <c r="A7" s="65" t="s">
        <v>0</v>
      </c>
      <c r="B7" s="61" t="s">
        <v>73</v>
      </c>
      <c r="C7" s="770"/>
    </row>
    <row r="8" spans="1:8">
      <c r="A8" s="65" t="s">
        <v>6</v>
      </c>
      <c r="B8" s="61">
        <v>2014</v>
      </c>
      <c r="C8" s="770"/>
    </row>
    <row r="9" spans="1:8">
      <c r="A9" s="65" t="s">
        <v>3</v>
      </c>
      <c r="B9" s="61" t="s">
        <v>39</v>
      </c>
      <c r="C9" s="770"/>
    </row>
    <row r="10" spans="1:8">
      <c r="A10" s="65" t="s">
        <v>4</v>
      </c>
      <c r="B10" s="61" t="s">
        <v>40</v>
      </c>
      <c r="C10" s="770"/>
    </row>
    <row r="11" spans="1:8">
      <c r="A11" s="65" t="s">
        <v>5</v>
      </c>
      <c r="B11" s="62"/>
      <c r="C11" s="770"/>
    </row>
    <row r="12" spans="1:8" ht="13.5" thickBot="1">
      <c r="A12" s="66" t="s">
        <v>19</v>
      </c>
      <c r="B12" s="63" t="s">
        <v>73</v>
      </c>
      <c r="C12" s="770"/>
    </row>
    <row r="13" spans="1:8" ht="13.5" thickBot="1">
      <c r="A13" s="568" t="s">
        <v>26</v>
      </c>
      <c r="B13" s="570"/>
      <c r="C13" s="770"/>
    </row>
    <row r="14" spans="1:8" ht="87.75" customHeight="1" thickBot="1">
      <c r="A14" s="571"/>
      <c r="B14" s="572"/>
      <c r="C14" s="770"/>
    </row>
    <row r="15" spans="1:8" ht="13.5" thickBot="1">
      <c r="A15" s="568" t="s">
        <v>25</v>
      </c>
      <c r="B15" s="570"/>
      <c r="C15" s="774"/>
    </row>
    <row r="16" spans="1:8">
      <c r="A16" s="573"/>
      <c r="B16" s="574"/>
      <c r="C16" s="774"/>
    </row>
    <row r="17" spans="1:8">
      <c r="A17" s="573"/>
      <c r="B17" s="574"/>
      <c r="C17" s="774"/>
    </row>
    <row r="18" spans="1:8">
      <c r="A18" s="573"/>
      <c r="B18" s="574"/>
      <c r="C18" s="774"/>
    </row>
    <row r="19" spans="1:8">
      <c r="A19" s="573"/>
      <c r="B19" s="574"/>
      <c r="C19" s="774"/>
    </row>
    <row r="20" spans="1:8">
      <c r="A20" s="573"/>
      <c r="B20" s="574"/>
      <c r="C20" s="774"/>
    </row>
    <row r="21" spans="1:8">
      <c r="A21" s="573"/>
      <c r="B21" s="574"/>
      <c r="C21" s="774"/>
    </row>
    <row r="22" spans="1:8">
      <c r="A22" s="573"/>
      <c r="B22" s="574"/>
      <c r="C22" s="774"/>
    </row>
    <row r="23" spans="1:8" ht="13.5" thickBot="1">
      <c r="A23" s="575"/>
      <c r="B23" s="576"/>
      <c r="C23" s="774"/>
    </row>
    <row r="24" spans="1:8" s="11" customFormat="1" ht="15.95" customHeight="1" thickBot="1">
      <c r="A24" s="568" t="s">
        <v>21</v>
      </c>
      <c r="B24" s="570"/>
      <c r="C24" s="774"/>
      <c r="D24" s="10"/>
      <c r="E24" s="10"/>
      <c r="F24" s="10"/>
      <c r="G24" s="10"/>
      <c r="H24" s="10"/>
    </row>
    <row r="25" spans="1:8" s="11" customFormat="1">
      <c r="A25" s="92"/>
      <c r="B25" s="93"/>
      <c r="C25" s="774"/>
      <c r="D25" s="10"/>
      <c r="E25" s="10"/>
      <c r="F25" s="10"/>
      <c r="G25" s="10"/>
      <c r="H25" s="10"/>
    </row>
    <row r="26" spans="1:8" s="11" customFormat="1">
      <c r="A26" s="92"/>
      <c r="B26" s="94"/>
      <c r="C26" s="774"/>
      <c r="D26" s="10"/>
      <c r="E26" s="10"/>
      <c r="F26" s="10"/>
      <c r="G26" s="10"/>
      <c r="H26" s="10"/>
    </row>
    <row r="27" spans="1:8" s="11" customFormat="1">
      <c r="A27" s="92"/>
      <c r="B27" s="94"/>
      <c r="C27" s="774"/>
      <c r="D27" s="10"/>
      <c r="E27" s="10"/>
      <c r="F27" s="10"/>
      <c r="G27" s="10"/>
      <c r="H27" s="10"/>
    </row>
    <row r="28" spans="1:8" s="11" customFormat="1">
      <c r="A28" s="92"/>
      <c r="B28" s="94"/>
      <c r="C28" s="774"/>
      <c r="D28" s="10"/>
      <c r="E28" s="10"/>
      <c r="F28" s="10"/>
      <c r="G28" s="10"/>
      <c r="H28" s="10"/>
    </row>
    <row r="29" spans="1:8" s="11" customFormat="1">
      <c r="A29" s="92"/>
      <c r="B29" s="94"/>
      <c r="C29" s="774"/>
      <c r="D29" s="10"/>
      <c r="E29" s="10"/>
      <c r="F29" s="10"/>
      <c r="G29" s="10"/>
      <c r="H29" s="10"/>
    </row>
    <row r="30" spans="1:8" s="11" customFormat="1">
      <c r="A30" s="92"/>
      <c r="B30" s="94"/>
      <c r="C30" s="774"/>
      <c r="D30" s="10"/>
      <c r="E30" s="10"/>
      <c r="F30" s="10"/>
      <c r="G30" s="10"/>
      <c r="H30" s="10"/>
    </row>
    <row r="31" spans="1:8" s="11" customFormat="1">
      <c r="A31" s="92"/>
      <c r="B31" s="94"/>
      <c r="C31" s="774"/>
      <c r="D31" s="10"/>
      <c r="E31" s="10"/>
      <c r="F31" s="10"/>
      <c r="G31" s="10"/>
      <c r="H31" s="10"/>
    </row>
    <row r="32" spans="1:8" s="11" customFormat="1">
      <c r="A32" s="92"/>
      <c r="B32" s="94"/>
      <c r="C32" s="775"/>
      <c r="D32" s="10"/>
      <c r="E32" s="10"/>
      <c r="F32" s="10"/>
      <c r="G32" s="10"/>
      <c r="H32" s="10"/>
    </row>
    <row r="33" spans="1:8" s="11" customFormat="1">
      <c r="A33" s="92"/>
      <c r="B33" s="94"/>
      <c r="C33" s="775"/>
      <c r="D33" s="10"/>
      <c r="E33" s="10"/>
      <c r="F33" s="10"/>
      <c r="G33" s="10"/>
      <c r="H33" s="10"/>
    </row>
    <row r="34" spans="1:8" s="11" customFormat="1">
      <c r="A34" s="92"/>
      <c r="B34" s="94"/>
      <c r="C34" s="775"/>
      <c r="D34" s="10"/>
      <c r="E34" s="10"/>
      <c r="F34" s="10"/>
      <c r="G34" s="10"/>
      <c r="H34" s="10"/>
    </row>
    <row r="35" spans="1:8" s="11" customFormat="1">
      <c r="A35" s="92"/>
      <c r="B35" s="94"/>
      <c r="C35" s="775"/>
      <c r="D35" s="10"/>
      <c r="E35" s="10"/>
      <c r="F35" s="10"/>
      <c r="G35" s="10"/>
      <c r="H35" s="10"/>
    </row>
    <row r="36" spans="1:8" s="11" customFormat="1" ht="13.5" thickBot="1">
      <c r="A36" s="92"/>
      <c r="B36" s="94"/>
      <c r="C36" s="775"/>
      <c r="D36" s="10"/>
      <c r="E36" s="10"/>
      <c r="F36" s="10"/>
      <c r="G36" s="10"/>
      <c r="H36" s="10"/>
    </row>
    <row r="37" spans="1:8" s="11" customFormat="1" ht="13.5" thickBot="1">
      <c r="A37" s="568" t="s">
        <v>20</v>
      </c>
      <c r="B37" s="569"/>
      <c r="C37" s="775"/>
      <c r="D37" s="10"/>
      <c r="E37" s="10"/>
      <c r="F37" s="10"/>
      <c r="G37" s="10"/>
      <c r="H37" s="10"/>
    </row>
    <row r="38" spans="1:8" s="11" customFormat="1">
      <c r="A38" s="562"/>
      <c r="B38" s="563"/>
      <c r="C38" s="51"/>
      <c r="D38" s="10"/>
      <c r="E38" s="10"/>
      <c r="F38" s="10"/>
      <c r="G38" s="10"/>
      <c r="H38" s="10"/>
    </row>
    <row r="39" spans="1:8" s="11" customFormat="1">
      <c r="A39" s="564"/>
      <c r="B39" s="565"/>
      <c r="C39" s="51"/>
      <c r="D39" s="10"/>
      <c r="E39" s="10"/>
      <c r="F39" s="10"/>
      <c r="G39" s="10"/>
      <c r="H39" s="10"/>
    </row>
    <row r="40" spans="1:8" s="11" customFormat="1" ht="13.5" thickBot="1">
      <c r="A40" s="566"/>
      <c r="B40" s="567"/>
      <c r="C40" s="51"/>
      <c r="D40" s="10"/>
      <c r="E40" s="10"/>
      <c r="F40" s="10"/>
      <c r="G40" s="10"/>
      <c r="H40" s="10"/>
    </row>
    <row r="41" spans="1:8" s="11" customFormat="1">
      <c r="A41" s="564"/>
      <c r="B41" s="565"/>
      <c r="C41" s="51"/>
      <c r="D41" s="10"/>
      <c r="E41" s="10"/>
      <c r="F41" s="10"/>
      <c r="G41" s="10"/>
      <c r="H41" s="10"/>
    </row>
    <row r="42" spans="1:8" s="11" customFormat="1">
      <c r="A42" s="564"/>
      <c r="B42" s="565"/>
      <c r="C42" s="51"/>
      <c r="D42" s="10"/>
      <c r="E42" s="10"/>
      <c r="F42" s="10"/>
      <c r="G42" s="10"/>
      <c r="H42" s="10"/>
    </row>
    <row r="43" spans="1:8" s="11" customFormat="1">
      <c r="A43" s="564"/>
      <c r="B43" s="565"/>
      <c r="C43" s="51"/>
      <c r="D43" s="10"/>
      <c r="E43" s="10"/>
      <c r="F43" s="10"/>
      <c r="G43" s="10"/>
      <c r="H43" s="10"/>
    </row>
    <row r="44" spans="1:8" s="11" customFormat="1">
      <c r="A44" s="564"/>
      <c r="B44" s="565"/>
      <c r="C44" s="51"/>
      <c r="D44" s="10"/>
      <c r="E44" s="10"/>
      <c r="F44" s="10"/>
      <c r="G44" s="10"/>
      <c r="H44" s="10"/>
    </row>
    <row r="45" spans="1:8" s="11" customFormat="1" ht="13.5" thickBot="1">
      <c r="A45" s="566"/>
      <c r="B45" s="567"/>
      <c r="C45" s="51"/>
      <c r="D45" s="10"/>
      <c r="E45" s="10"/>
      <c r="F45" s="10"/>
      <c r="G45" s="10"/>
      <c r="H45" s="10"/>
    </row>
    <row r="46" spans="1:8">
      <c r="A46" s="770"/>
      <c r="B46" s="770"/>
      <c r="C46" s="770"/>
    </row>
  </sheetData>
  <sheetProtection password="C7E0" sheet="1" objects="1" scenarios="1"/>
  <customSheetViews>
    <customSheetView guid="{B3B16357-D991-4396-8118-53BA42E12A4E}" scale="60" fitToPage="1">
      <selection activeCell="B11" sqref="B11"/>
      <pageMargins left="0.74" right="0.54" top="0.71" bottom="0.68" header="0.51181102362204722" footer="0.51181102362204722"/>
      <printOptions horizontalCentered="1" verticalCentered="1"/>
      <pageSetup paperSize="9" scale="77" orientation="landscape" horizontalDpi="4294967293" r:id="rId1"/>
      <headerFooter alignWithMargins="0">
        <oddFooter>Page &amp;P</oddFooter>
      </headerFooter>
    </customSheetView>
  </customSheetViews>
  <mergeCells count="9">
    <mergeCell ref="A1:B1"/>
    <mergeCell ref="A38:B45"/>
    <mergeCell ref="A37:B37"/>
    <mergeCell ref="A15:B15"/>
    <mergeCell ref="A2:B2"/>
    <mergeCell ref="A24:B24"/>
    <mergeCell ref="A13:B13"/>
    <mergeCell ref="A14:B14"/>
    <mergeCell ref="A16:B23"/>
  </mergeCells>
  <phoneticPr fontId="5" type="noConversion"/>
  <printOptions horizontalCentered="1" verticalCentered="1"/>
  <pageMargins left="0.19685039370078741" right="0.19685039370078741" top="0.19685039370078741" bottom="0.19685039370078741" header="0" footer="0"/>
  <pageSetup paperSize="9" scale="78" orientation="portrait" horizontalDpi="4294967293" r:id="rId2"/>
  <headerFooter alignWithMargins="0">
    <oddFooter>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00FF"/>
    <pageSetUpPr fitToPage="1"/>
  </sheetPr>
  <dimension ref="A1:Z29"/>
  <sheetViews>
    <sheetView zoomScaleNormal="100" workbookViewId="0">
      <selection activeCell="C52" sqref="C52"/>
    </sheetView>
  </sheetViews>
  <sheetFormatPr baseColWidth="10" defaultRowHeight="12.75"/>
  <cols>
    <col min="1" max="1" width="7.5703125" style="6" customWidth="1"/>
    <col min="2" max="2" width="48.5703125" style="2" customWidth="1"/>
    <col min="3" max="3" width="116.5703125" style="1" customWidth="1"/>
    <col min="4" max="4" width="4.5703125" style="7" customWidth="1"/>
    <col min="5" max="8" width="3.7109375" style="3" customWidth="1"/>
    <col min="9" max="9" width="3" style="4" customWidth="1"/>
    <col min="10" max="10" width="21.140625" style="5" customWidth="1"/>
    <col min="11" max="11" width="2.85546875" style="5" customWidth="1"/>
    <col min="12" max="12" width="7.85546875" style="12" customWidth="1"/>
    <col min="13" max="13" width="8.42578125" style="17" customWidth="1"/>
    <col min="14" max="14" width="10" style="14" customWidth="1"/>
    <col min="15" max="15" width="10" style="15" customWidth="1"/>
    <col min="16" max="17" width="10" style="16" customWidth="1"/>
    <col min="18" max="18" width="10" style="18" customWidth="1"/>
    <col min="19" max="19" width="10" style="15" customWidth="1"/>
    <col min="20" max="20" width="10" style="19" customWidth="1"/>
    <col min="21" max="26" width="11.42578125" style="13"/>
    <col min="27" max="16384" width="11.42578125" style="1"/>
  </cols>
  <sheetData>
    <row r="1" spans="1:26" ht="15">
      <c r="A1" s="787" t="s">
        <v>418</v>
      </c>
      <c r="B1" s="737"/>
      <c r="C1" s="737"/>
      <c r="D1" s="737"/>
      <c r="E1" s="737"/>
      <c r="F1" s="737"/>
      <c r="G1" s="737"/>
      <c r="H1" s="737"/>
      <c r="I1" s="22"/>
      <c r="J1" s="23"/>
      <c r="K1" s="23"/>
      <c r="L1" s="24"/>
      <c r="M1" s="25"/>
      <c r="N1" s="26"/>
      <c r="O1" s="27"/>
      <c r="P1" s="28"/>
      <c r="Q1" s="28"/>
      <c r="R1" s="29"/>
      <c r="S1" s="27"/>
      <c r="T1" s="30"/>
      <c r="U1" s="788"/>
    </row>
    <row r="2" spans="1:26" ht="16.5" customHeight="1">
      <c r="A2" s="579" t="s">
        <v>348</v>
      </c>
      <c r="B2" s="580"/>
      <c r="C2" s="434" t="s">
        <v>423</v>
      </c>
      <c r="D2" s="577">
        <v>2004</v>
      </c>
      <c r="E2" s="578"/>
      <c r="F2" s="578"/>
      <c r="G2" s="578"/>
      <c r="H2" s="578"/>
      <c r="I2" s="22"/>
      <c r="J2" s="23"/>
      <c r="K2" s="23"/>
      <c r="L2" s="24"/>
      <c r="M2" s="52"/>
      <c r="N2" s="101"/>
      <c r="O2" s="21"/>
      <c r="P2" s="102"/>
      <c r="Q2" s="102"/>
      <c r="R2" s="103"/>
      <c r="S2" s="21"/>
      <c r="T2" s="21"/>
      <c r="U2" s="33"/>
      <c r="V2" s="1"/>
      <c r="W2" s="1"/>
      <c r="X2" s="1"/>
      <c r="Y2" s="1"/>
      <c r="Z2" s="1"/>
    </row>
    <row r="3" spans="1:26" ht="16.5" customHeight="1">
      <c r="A3" s="431"/>
      <c r="B3" s="31" t="s">
        <v>38</v>
      </c>
      <c r="C3" s="32" t="str">
        <f>'Identification E2'!B5</f>
        <v>E2 : Technologie - Elaboration d'un processus d'usinage</v>
      </c>
      <c r="D3" s="429"/>
      <c r="E3" s="430"/>
      <c r="F3" s="430"/>
      <c r="G3" s="430"/>
      <c r="H3" s="430"/>
      <c r="I3" s="22"/>
      <c r="J3" s="23"/>
      <c r="K3" s="23"/>
      <c r="L3" s="24"/>
      <c r="M3" s="52"/>
      <c r="N3" s="101"/>
      <c r="O3" s="21"/>
      <c r="P3" s="102"/>
      <c r="Q3" s="102"/>
      <c r="R3" s="103"/>
      <c r="S3" s="21"/>
      <c r="T3" s="21"/>
      <c r="U3" s="33"/>
      <c r="V3" s="1"/>
      <c r="W3" s="1"/>
      <c r="X3" s="1"/>
      <c r="Y3" s="1"/>
      <c r="Z3" s="1"/>
    </row>
    <row r="4" spans="1:26" ht="15" customHeight="1">
      <c r="A4" s="33"/>
      <c r="B4" s="33"/>
      <c r="C4" s="34" t="str">
        <f>'Identification E2'!B9</f>
        <v>EINSTEIN</v>
      </c>
      <c r="D4" s="586" t="str">
        <f>'Identification E2'!B10</f>
        <v>Albert</v>
      </c>
      <c r="E4" s="586"/>
      <c r="F4" s="586"/>
      <c r="G4" s="586"/>
      <c r="H4" s="586"/>
      <c r="I4" s="22"/>
      <c r="J4" s="599" t="s">
        <v>12</v>
      </c>
      <c r="K4" s="600"/>
      <c r="L4" s="789"/>
      <c r="M4" s="584" t="s">
        <v>30</v>
      </c>
      <c r="N4" s="776" t="s">
        <v>31</v>
      </c>
      <c r="O4" s="777" t="s">
        <v>33</v>
      </c>
      <c r="P4" s="778" t="s">
        <v>32</v>
      </c>
      <c r="Q4" s="778" t="s">
        <v>34</v>
      </c>
      <c r="R4" s="779" t="s">
        <v>35</v>
      </c>
      <c r="S4" s="779" t="s">
        <v>36</v>
      </c>
      <c r="T4" s="779" t="s">
        <v>37</v>
      </c>
      <c r="U4" s="33"/>
      <c r="V4" s="1"/>
      <c r="W4" s="1"/>
      <c r="X4" s="1"/>
      <c r="Y4" s="1"/>
      <c r="Z4" s="1"/>
    </row>
    <row r="5" spans="1:26" ht="13.5" thickBot="1">
      <c r="A5" s="585" t="s">
        <v>28</v>
      </c>
      <c r="B5" s="585"/>
      <c r="C5" s="36" t="s">
        <v>27</v>
      </c>
      <c r="D5" s="37" t="s">
        <v>15</v>
      </c>
      <c r="E5" s="38">
        <v>0</v>
      </c>
      <c r="F5" s="38">
        <v>1</v>
      </c>
      <c r="G5" s="38">
        <v>2</v>
      </c>
      <c r="H5" s="38">
        <v>3</v>
      </c>
      <c r="I5" s="22"/>
      <c r="J5" s="35"/>
      <c r="K5" s="35"/>
      <c r="L5" s="147" t="s">
        <v>11</v>
      </c>
      <c r="M5" s="584"/>
      <c r="N5" s="776"/>
      <c r="O5" s="777"/>
      <c r="P5" s="778"/>
      <c r="Q5" s="778"/>
      <c r="R5" s="779"/>
      <c r="S5" s="779"/>
      <c r="T5" s="779"/>
      <c r="U5" s="33"/>
      <c r="V5" s="1"/>
      <c r="W5" s="1"/>
      <c r="X5" s="1"/>
      <c r="Y5" s="1"/>
      <c r="Z5" s="1"/>
    </row>
    <row r="6" spans="1:26" ht="46.5" customHeight="1" thickBot="1">
      <c r="A6" s="581" t="s">
        <v>60</v>
      </c>
      <c r="B6" s="582"/>
      <c r="C6" s="582"/>
      <c r="D6" s="582"/>
      <c r="E6" s="582"/>
      <c r="F6" s="582"/>
      <c r="G6" s="582"/>
      <c r="H6" s="583"/>
      <c r="I6" s="435"/>
      <c r="J6" s="435"/>
      <c r="K6" s="435"/>
      <c r="L6" s="39">
        <v>0.3</v>
      </c>
      <c r="M6" s="91">
        <f>SUM(L7:L9)</f>
        <v>0.99999000000000005</v>
      </c>
      <c r="N6" s="780">
        <f>IF(O6=1,SUMPRODUCT(N7:N9,O7:O9)/SUMPRODUCT(L7:L9,O7:O9),0)</f>
        <v>20</v>
      </c>
      <c r="O6" s="781">
        <f>IF(SUM(O7:O9)=0,0,1)</f>
        <v>1</v>
      </c>
      <c r="P6" s="782"/>
      <c r="Q6" s="783">
        <f>SUM(Q7:Q9)</f>
        <v>0.99999000000000005</v>
      </c>
      <c r="R6" s="784"/>
      <c r="S6" s="784"/>
      <c r="T6" s="781"/>
      <c r="U6" s="790"/>
      <c r="V6" s="1"/>
      <c r="W6" s="1"/>
      <c r="X6" s="1"/>
      <c r="Y6" s="1"/>
      <c r="Z6" s="1"/>
    </row>
    <row r="7" spans="1:26" ht="46.5" customHeight="1">
      <c r="A7" s="590" t="s">
        <v>59</v>
      </c>
      <c r="B7" s="596"/>
      <c r="C7" s="47" t="s">
        <v>61</v>
      </c>
      <c r="D7" s="113" t="str">
        <f>IF('AD-E2'!D11="","",'AD-E2'!D11)</f>
        <v/>
      </c>
      <c r="E7" s="96" t="str">
        <f>IF('AD-E2'!E11="","",'AD-E2'!E11)</f>
        <v/>
      </c>
      <c r="F7" s="96" t="str">
        <f>IF('AD-E2'!F11="","",'AD-E2'!F11)</f>
        <v/>
      </c>
      <c r="G7" s="96" t="str">
        <f>IF('AD-E2'!G11="","",'AD-E2'!G11)</f>
        <v/>
      </c>
      <c r="H7" s="95" t="str">
        <f>IF('AD-E2'!H11="","",'AD-E2'!H11)</f>
        <v>x</v>
      </c>
      <c r="I7" s="43" t="str">
        <f>(IF(O7&gt;1,"◄",""))</f>
        <v/>
      </c>
      <c r="J7" s="44"/>
      <c r="K7" s="44"/>
      <c r="L7" s="91">
        <v>0.33333000000000002</v>
      </c>
      <c r="M7" s="146"/>
      <c r="N7" s="785">
        <f>(IF(F7&lt;&gt;"",1/3,0)+IF(G7&lt;&gt;"",2/3,0)+IF(H7&lt;&gt;"",1,0))*L7*20</f>
        <v>6.6666000000000007</v>
      </c>
      <c r="O7" s="781">
        <f>IF(D9="",IF(E9&lt;&gt;"",1,0)+IF(F9&lt;&gt;"",1,0)+IF(G9&lt;&gt;"",1,0)+IF(H9&lt;&gt;"",1,0),0)</f>
        <v>1</v>
      </c>
      <c r="P7" s="782">
        <f>IF(D7&lt;&gt;"",0,(IF(E7&lt;&gt;"",0.02,(N7/(L7*20)))))</f>
        <v>1</v>
      </c>
      <c r="Q7" s="783">
        <f>IF(D7&lt;&gt;"",0,L7)</f>
        <v>0.33333000000000002</v>
      </c>
      <c r="R7" s="786">
        <f>IF(I9&lt;&gt;"",1,0)</f>
        <v>0</v>
      </c>
      <c r="S7" s="786" t="b">
        <f>IF(D9="",OR(E9&lt;&gt;"",F9&lt;&gt;"",G9&lt;&gt;"",H9&lt;&gt;""),0)</f>
        <v>1</v>
      </c>
      <c r="T7" s="781">
        <f>IF(I7&lt;&gt;"",1,0)</f>
        <v>0</v>
      </c>
      <c r="U7" s="103"/>
      <c r="V7" s="3"/>
      <c r="W7" s="1"/>
      <c r="X7" s="1"/>
      <c r="Y7" s="1"/>
      <c r="Z7" s="1"/>
    </row>
    <row r="8" spans="1:26" ht="46.5" customHeight="1">
      <c r="A8" s="597"/>
      <c r="B8" s="598"/>
      <c r="C8" s="71" t="s">
        <v>62</v>
      </c>
      <c r="D8" s="114" t="str">
        <f>IF('AD-E2'!D15="","",'AD-E2'!D15)</f>
        <v/>
      </c>
      <c r="E8" s="40" t="str">
        <f>IF('AD-E2'!E15="","",'AD-E2'!E15)</f>
        <v/>
      </c>
      <c r="F8" s="41" t="str">
        <f>IF('AD-E2'!F15="","",'AD-E2'!F15)</f>
        <v/>
      </c>
      <c r="G8" s="40" t="str">
        <f>IF('AD-E2'!G15="","",'AD-E2'!G15)</f>
        <v/>
      </c>
      <c r="H8" s="42" t="str">
        <f>IF('AD-E2'!H15="","",'AD-E2'!H15)</f>
        <v>X</v>
      </c>
      <c r="I8" s="43" t="str">
        <f>(IF(O8&gt;1,"◄",""))</f>
        <v/>
      </c>
      <c r="J8" s="44"/>
      <c r="K8" s="44"/>
      <c r="L8" s="91">
        <v>0.33333000000000002</v>
      </c>
      <c r="M8" s="146"/>
      <c r="N8" s="785">
        <f>(IF(F8&lt;&gt;"",1/3,0)+IF(G8&lt;&gt;"",2/3,0)+IF(H8&lt;&gt;"",1,0))*L8*20</f>
        <v>6.6666000000000007</v>
      </c>
      <c r="O8" s="781">
        <v>1</v>
      </c>
      <c r="P8" s="782">
        <f>IF(D8&lt;&gt;"",0,(IF(E8&lt;&gt;"",0.02,(N8/(L8*20)))))</f>
        <v>1</v>
      </c>
      <c r="Q8" s="783">
        <f>IF(D8&lt;&gt;"",0,L8)</f>
        <v>0.33333000000000002</v>
      </c>
      <c r="R8" s="786">
        <f>IF(I8&lt;&gt;"",1,0)</f>
        <v>0</v>
      </c>
      <c r="S8" s="786" t="b">
        <f>IF(D8="",OR(E8&lt;&gt;"",F8&lt;&gt;"",G8&lt;&gt;"",H8&lt;&gt;""),0)</f>
        <v>1</v>
      </c>
      <c r="T8" s="781">
        <f>IF(I8&lt;&gt;"",1,0)</f>
        <v>0</v>
      </c>
      <c r="U8" s="103"/>
      <c r="V8" s="3"/>
      <c r="W8" s="1"/>
      <c r="X8" s="1"/>
      <c r="Y8" s="1"/>
      <c r="Z8" s="1"/>
    </row>
    <row r="9" spans="1:26" ht="46.5" customHeight="1" thickBot="1">
      <c r="A9" s="597"/>
      <c r="B9" s="598"/>
      <c r="C9" s="791" t="s">
        <v>63</v>
      </c>
      <c r="D9" s="114" t="str">
        <f>IF('AD-E2'!D19="","",'AD-E2'!D19)</f>
        <v/>
      </c>
      <c r="E9" s="45" t="str">
        <f>IF('AD-E2'!E19="","",'AD-E2'!E19)</f>
        <v/>
      </c>
      <c r="F9" s="45" t="str">
        <f>IF('AD-E2'!F19="","",'AD-E2'!F19)</f>
        <v/>
      </c>
      <c r="G9" s="45" t="str">
        <f>IF('AD-E2'!G19="","",'AD-E2'!G19)</f>
        <v/>
      </c>
      <c r="H9" s="46" t="str">
        <f>IF('AD-E2'!H19="","",'AD-E2'!H19)</f>
        <v>X</v>
      </c>
      <c r="I9" s="43" t="str">
        <f>(IF(O9&gt;1,"◄",""))</f>
        <v/>
      </c>
      <c r="J9" s="44"/>
      <c r="K9" s="44"/>
      <c r="L9" s="91">
        <v>0.33333000000000002</v>
      </c>
      <c r="M9" s="146"/>
      <c r="N9" s="785">
        <f>(IF(F9&lt;&gt;"",1/3,0)+IF(G9&lt;&gt;"",2/3,0)+IF(H9&lt;&gt;"",1,0))*L9*20</f>
        <v>6.6666000000000007</v>
      </c>
      <c r="O9" s="781">
        <f>IF(D9="",IF(E9&lt;&gt;"",1,0)+IF(F9&lt;&gt;"",1,0)+IF(G9&lt;&gt;"",1,0)+IF(H9&lt;&gt;"",1,0),0)</f>
        <v>1</v>
      </c>
      <c r="P9" s="782">
        <f>IF(D9&lt;&gt;"",0,(IF(E9&lt;&gt;"",0.02,(N9/(L9*20)))))</f>
        <v>1</v>
      </c>
      <c r="Q9" s="783">
        <f>IF(D9&lt;&gt;"",0,L9)</f>
        <v>0.33333000000000002</v>
      </c>
      <c r="R9" s="786">
        <f>IF(I9&lt;&gt;"",1,0)</f>
        <v>0</v>
      </c>
      <c r="S9" s="786" t="b">
        <f>IF(D9="",OR(E9&lt;&gt;"",F9&lt;&gt;"",G9&lt;&gt;"",H9&lt;&gt;""),0)</f>
        <v>1</v>
      </c>
      <c r="T9" s="781">
        <f>IF(I9&lt;&gt;"",1,0)</f>
        <v>0</v>
      </c>
      <c r="U9" s="103"/>
      <c r="V9" s="3"/>
      <c r="W9" s="1"/>
      <c r="X9" s="1"/>
      <c r="Y9" s="1"/>
      <c r="Z9" s="1"/>
    </row>
    <row r="10" spans="1:26" ht="46.5" customHeight="1" thickBot="1">
      <c r="A10" s="581" t="s">
        <v>64</v>
      </c>
      <c r="B10" s="582"/>
      <c r="C10" s="582"/>
      <c r="D10" s="582"/>
      <c r="E10" s="582"/>
      <c r="F10" s="582"/>
      <c r="G10" s="582"/>
      <c r="H10" s="583"/>
      <c r="I10" s="435"/>
      <c r="J10" s="435"/>
      <c r="K10" s="435"/>
      <c r="L10" s="39">
        <v>0.7</v>
      </c>
      <c r="M10" s="91">
        <f>SUM(L11:L13)</f>
        <v>1</v>
      </c>
      <c r="N10" s="780">
        <f>IF(O10=1,SUMPRODUCT(N11:N13,O11:O13)/SUMPRODUCT(L11:L13,O11:O13),0)</f>
        <v>20</v>
      </c>
      <c r="O10" s="781">
        <f>IF(SUM(O11:O11)=0,0,1)</f>
        <v>1</v>
      </c>
      <c r="P10" s="782"/>
      <c r="Q10" s="783">
        <f>SUM(Q11:Q13)</f>
        <v>1</v>
      </c>
      <c r="R10" s="784"/>
      <c r="S10" s="784"/>
      <c r="T10" s="781"/>
      <c r="U10" s="792"/>
      <c r="V10" s="1"/>
      <c r="W10" s="1"/>
      <c r="X10" s="1"/>
      <c r="Y10" s="1"/>
      <c r="Z10" s="1"/>
    </row>
    <row r="11" spans="1:26" ht="46.5" customHeight="1" thickBot="1">
      <c r="A11" s="590" t="s">
        <v>65</v>
      </c>
      <c r="B11" s="591"/>
      <c r="C11" s="47" t="s">
        <v>67</v>
      </c>
      <c r="D11" s="131" t="str">
        <f>IF('AD-E2'!D25="","",'AD-E2'!D25)</f>
        <v/>
      </c>
      <c r="E11" s="132" t="str">
        <f>IF('AD-E2'!E25="","",'AD-E2'!E25)</f>
        <v/>
      </c>
      <c r="F11" s="132" t="str">
        <f>IF('AD-E2'!F25="","",'AD-E2'!F25)</f>
        <v/>
      </c>
      <c r="G11" s="132" t="str">
        <f>IF('AD-E2'!G25="","",'AD-E2'!G25)</f>
        <v/>
      </c>
      <c r="H11" s="132" t="str">
        <f>IF('AD-E2'!H25="","",'AD-E2'!H25)</f>
        <v>x</v>
      </c>
      <c r="I11" s="43" t="str">
        <f>(IF(O11&gt;1,"◄",""))</f>
        <v/>
      </c>
      <c r="J11" s="44"/>
      <c r="K11" s="44"/>
      <c r="L11" s="91">
        <v>0.14000000000000001</v>
      </c>
      <c r="M11" s="21"/>
      <c r="N11" s="785">
        <f>(IF(F11&lt;&gt;"",1/3,0)+IF(G11&lt;&gt;"",2/3,0)+IF(H11&lt;&gt;"",1,0))*L11*20</f>
        <v>2.8000000000000003</v>
      </c>
      <c r="O11" s="781">
        <f>IF(D11="",IF(E11&lt;&gt;"",1,0)+IF(F11&lt;&gt;"",1,0)+IF(G11&lt;&gt;"",1,0)+IF(H11&lt;&gt;"",1,0),0)</f>
        <v>1</v>
      </c>
      <c r="P11" s="783">
        <f>IF(D11&lt;&gt;"",0,(IF(E11&lt;&gt;"",0.02,(N11/(L11*20)))))</f>
        <v>1</v>
      </c>
      <c r="Q11" s="783">
        <f>IF(D11&lt;&gt;"",0,L11)</f>
        <v>0.14000000000000001</v>
      </c>
      <c r="R11" s="786">
        <f>IF(I11&lt;&gt;"",1,0)</f>
        <v>0</v>
      </c>
      <c r="S11" s="786" t="b">
        <f>IF(D11="",OR(E11&lt;&gt;"",F11&lt;&gt;"",G11&lt;&gt;"",H11&lt;&gt;""),0)</f>
        <v>1</v>
      </c>
      <c r="T11" s="781">
        <f>IF(I11&lt;&gt;"",1,0)</f>
        <v>0</v>
      </c>
      <c r="U11" s="792"/>
      <c r="V11" s="1"/>
      <c r="W11" s="1"/>
      <c r="X11" s="1"/>
      <c r="Y11" s="1"/>
      <c r="Z11" s="1"/>
    </row>
    <row r="12" spans="1:26" ht="46.5" customHeight="1" thickBot="1">
      <c r="A12" s="590" t="s">
        <v>66</v>
      </c>
      <c r="B12" s="591"/>
      <c r="C12" s="70" t="s">
        <v>68</v>
      </c>
      <c r="D12" s="131" t="str">
        <f>IF('AD-E2'!D34="","",'AD-E2'!D34)</f>
        <v/>
      </c>
      <c r="E12" s="134" t="str">
        <f>IF('AD-E2'!E34="","",'AD-E2'!E34)</f>
        <v/>
      </c>
      <c r="F12" s="134" t="str">
        <f>IF('AD-E2'!F34="","",'AD-E2'!F34)</f>
        <v/>
      </c>
      <c r="G12" s="134" t="str">
        <f>IF('AD-E2'!G34="","",'AD-E2'!G34)</f>
        <v/>
      </c>
      <c r="H12" s="137" t="str">
        <f>IF('AD-E2'!H34="","",'AD-E2'!H34)</f>
        <v>x</v>
      </c>
      <c r="I12" s="43" t="str">
        <f>(IF(O12&gt;1,"◄",""))</f>
        <v/>
      </c>
      <c r="J12" s="44"/>
      <c r="K12" s="44"/>
      <c r="L12" s="91">
        <v>0.43</v>
      </c>
      <c r="M12" s="21"/>
      <c r="N12" s="785">
        <f>(IF(F12&lt;&gt;"",1/3,0)+IF(G12&lt;&gt;"",2/3,0)+IF(H12&lt;&gt;"",1,0))*L12*20</f>
        <v>8.6</v>
      </c>
      <c r="O12" s="781">
        <f>IF(D12="",IF(E12&lt;&gt;"",1,0)+IF(F12&lt;&gt;"",1,0)+IF(G12&lt;&gt;"",1,0)+IF(H12&lt;&gt;"",1,0),0)</f>
        <v>1</v>
      </c>
      <c r="P12" s="783">
        <f>IF(D12&lt;&gt;"",0,(IF(E12&lt;&gt;"",0.02,(N12/(L12*20)))))</f>
        <v>1</v>
      </c>
      <c r="Q12" s="783">
        <f>IF(D12&lt;&gt;"",0,L12)</f>
        <v>0.43</v>
      </c>
      <c r="R12" s="786">
        <f>IF(I12&lt;&gt;"",1,0)</f>
        <v>0</v>
      </c>
      <c r="S12" s="786" t="b">
        <f>IF(D12="",OR(E12&lt;&gt;"",F12&lt;&gt;"",G12&lt;&gt;"",H12&lt;&gt;""),0)</f>
        <v>1</v>
      </c>
      <c r="T12" s="781">
        <f>IF(I12&lt;&gt;"",1,0)</f>
        <v>0</v>
      </c>
      <c r="U12" s="792"/>
      <c r="V12" s="1"/>
      <c r="W12" s="1"/>
      <c r="X12" s="1"/>
      <c r="Y12" s="1"/>
      <c r="Z12" s="1"/>
    </row>
    <row r="13" spans="1:26" ht="46.5" customHeight="1" thickBot="1">
      <c r="A13" s="592"/>
      <c r="B13" s="593"/>
      <c r="C13" s="136" t="s">
        <v>69</v>
      </c>
      <c r="D13" s="131" t="str">
        <f>IF('AD-E2'!D42="","",'AD-E2'!D42)</f>
        <v/>
      </c>
      <c r="E13" s="135" t="str">
        <f>IF('AD-E2'!E42="","",'AD-E2'!E42)</f>
        <v/>
      </c>
      <c r="F13" s="135" t="str">
        <f>IF('AD-E2'!F42="","",'AD-E2'!F42)</f>
        <v/>
      </c>
      <c r="G13" s="135" t="str">
        <f>IF('AD-E2'!G42="","",'AD-E2'!G42)</f>
        <v/>
      </c>
      <c r="H13" s="138" t="str">
        <f>IF('AD-E2'!H42="","",'AD-E2'!H42)</f>
        <v>x</v>
      </c>
      <c r="I13" s="43" t="str">
        <f>(IF(O13&gt;1,"◄",""))</f>
        <v/>
      </c>
      <c r="J13" s="44"/>
      <c r="K13" s="44"/>
      <c r="L13" s="91">
        <v>0.43</v>
      </c>
      <c r="M13" s="21"/>
      <c r="N13" s="785">
        <f>(IF(F13&lt;&gt;"",1/3,0)+IF(G13&lt;&gt;"",2/3,0)+IF(H13&lt;&gt;"",1,0))*L13*20</f>
        <v>8.6</v>
      </c>
      <c r="O13" s="781">
        <f>IF(D13="",IF(E13&lt;&gt;"",1,0)+IF(F13&lt;&gt;"",1,0)+IF(G13&lt;&gt;"",1,0)+IF(H13&lt;&gt;"",1,0),0)</f>
        <v>1</v>
      </c>
      <c r="P13" s="783">
        <f>IF(D13&lt;&gt;"",0,(IF(E13&lt;&gt;"",0.02,(N13/(L13*20)))))</f>
        <v>1</v>
      </c>
      <c r="Q13" s="783">
        <f>IF(D13&lt;&gt;"",0,L13)</f>
        <v>0.43</v>
      </c>
      <c r="R13" s="786">
        <f>IF(I13&lt;&gt;"",1,0)</f>
        <v>0</v>
      </c>
      <c r="S13" s="786" t="b">
        <f>IF(D13="",OR(E13&lt;&gt;"",F13&lt;&gt;"",G13&lt;&gt;"",H13&lt;&gt;""),0)</f>
        <v>1</v>
      </c>
      <c r="T13" s="781">
        <f>IF(I13&lt;&gt;"",1,0)</f>
        <v>0</v>
      </c>
      <c r="U13" s="792"/>
      <c r="V13" s="1"/>
      <c r="W13" s="1"/>
      <c r="X13" s="1"/>
      <c r="Y13" s="1"/>
      <c r="Z13" s="1"/>
    </row>
    <row r="14" spans="1:26" ht="18.75" customHeight="1">
      <c r="A14" s="48"/>
      <c r="B14" s="48"/>
      <c r="C14" s="49" t="s">
        <v>29</v>
      </c>
      <c r="D14" s="428"/>
      <c r="E14" s="594">
        <f>L6*Q6+L10*Q10</f>
        <v>0.99999700000000002</v>
      </c>
      <c r="F14" s="595"/>
      <c r="G14" s="595"/>
      <c r="H14" s="595"/>
      <c r="I14" s="43"/>
      <c r="J14" s="44"/>
      <c r="K14" s="44"/>
      <c r="L14" s="39">
        <f>L6+L10</f>
        <v>1</v>
      </c>
      <c r="M14" s="52"/>
      <c r="N14" s="785"/>
      <c r="O14" s="781">
        <f>O6+O10</f>
        <v>2</v>
      </c>
      <c r="P14" s="783"/>
      <c r="Q14" s="783"/>
      <c r="R14" s="786"/>
      <c r="S14" s="786"/>
      <c r="T14" s="781">
        <f>SUM(T7:T13)</f>
        <v>0</v>
      </c>
      <c r="U14" s="33"/>
      <c r="V14" s="1"/>
      <c r="W14" s="1"/>
      <c r="X14" s="1"/>
      <c r="Y14" s="1"/>
      <c r="Z14" s="1"/>
    </row>
    <row r="15" spans="1:26" ht="18.75" customHeight="1" thickBot="1">
      <c r="A15" s="50"/>
      <c r="B15" s="51"/>
      <c r="C15" s="49" t="s">
        <v>42</v>
      </c>
      <c r="D15" s="52"/>
      <c r="E15" s="601">
        <f>IF(E14&lt;50%,"!",(IF(O14&lt;&gt;0,(N6*L6+N10*L10+N10*L10)/(L6*O6+L10*O10+L10*O10),0)))</f>
        <v>20</v>
      </c>
      <c r="F15" s="601"/>
      <c r="G15" s="602" t="s">
        <v>9</v>
      </c>
      <c r="H15" s="602"/>
      <c r="I15" s="22"/>
      <c r="J15" s="23"/>
      <c r="K15" s="23"/>
      <c r="L15" s="24"/>
      <c r="M15" s="52"/>
      <c r="N15" s="101"/>
      <c r="O15" s="21"/>
      <c r="P15" s="102"/>
      <c r="Q15" s="102"/>
      <c r="R15" s="103"/>
      <c r="S15" s="21"/>
      <c r="T15" s="21"/>
      <c r="U15" s="33"/>
      <c r="V15" s="1"/>
      <c r="W15" s="1"/>
      <c r="X15" s="1"/>
      <c r="Y15" s="1"/>
      <c r="Z15" s="1"/>
    </row>
    <row r="16" spans="1:26" ht="18.75" customHeight="1" thickBot="1">
      <c r="A16" s="50"/>
      <c r="B16" s="51"/>
      <c r="C16" s="49" t="s">
        <v>16</v>
      </c>
      <c r="D16" s="52"/>
      <c r="E16" s="609">
        <v>17.5</v>
      </c>
      <c r="F16" s="610"/>
      <c r="G16" s="607" t="s">
        <v>8</v>
      </c>
      <c r="H16" s="608"/>
      <c r="I16" s="22"/>
      <c r="J16" s="23"/>
      <c r="K16" s="23"/>
      <c r="L16" s="24"/>
      <c r="M16" s="52"/>
      <c r="N16" s="101"/>
      <c r="O16" s="21"/>
      <c r="P16" s="102"/>
      <c r="Q16" s="102"/>
      <c r="R16" s="103"/>
      <c r="S16" s="21"/>
      <c r="T16" s="21"/>
      <c r="U16" s="793"/>
      <c r="V16" s="1"/>
      <c r="W16" s="1"/>
      <c r="X16" s="1"/>
      <c r="Y16" s="1"/>
      <c r="Z16" s="1"/>
    </row>
    <row r="17" spans="1:26" ht="18.75" customHeight="1" thickBot="1">
      <c r="A17" s="50"/>
      <c r="B17" s="51"/>
      <c r="C17" s="49" t="s">
        <v>17</v>
      </c>
      <c r="D17" s="52"/>
      <c r="E17" s="614">
        <f>E16*'Identification E2'!B6</f>
        <v>35</v>
      </c>
      <c r="F17" s="615"/>
      <c r="G17" s="587">
        <f>20*'Identification E2'!B6</f>
        <v>40</v>
      </c>
      <c r="H17" s="588"/>
      <c r="I17" s="43"/>
      <c r="J17" s="23"/>
      <c r="K17" s="23"/>
      <c r="L17" s="24"/>
      <c r="M17" s="52"/>
      <c r="N17" s="101"/>
      <c r="O17" s="21"/>
      <c r="P17" s="102"/>
      <c r="Q17" s="102"/>
      <c r="R17" s="103"/>
      <c r="S17" s="21"/>
      <c r="T17" s="21"/>
      <c r="U17" s="33"/>
      <c r="V17" s="1"/>
      <c r="W17" s="1"/>
      <c r="X17" s="1"/>
      <c r="Y17" s="1"/>
      <c r="Z17" s="1"/>
    </row>
    <row r="18" spans="1:26" ht="18.75" customHeight="1">
      <c r="A18" s="589" t="s">
        <v>24</v>
      </c>
      <c r="B18" s="589"/>
      <c r="C18" s="589"/>
      <c r="D18" s="589"/>
      <c r="E18" s="589"/>
      <c r="F18" s="589"/>
      <c r="G18" s="589"/>
      <c r="H18" s="589"/>
      <c r="I18" s="22"/>
      <c r="J18" s="23"/>
      <c r="K18" s="23"/>
      <c r="L18" s="24"/>
      <c r="M18" s="25"/>
      <c r="N18" s="26"/>
      <c r="O18" s="27"/>
      <c r="P18" s="28"/>
      <c r="Q18" s="28"/>
      <c r="R18" s="29"/>
      <c r="S18" s="27"/>
      <c r="T18" s="30"/>
      <c r="U18" s="788"/>
      <c r="V18" s="1"/>
      <c r="W18" s="1"/>
      <c r="X18" s="1"/>
      <c r="Y18" s="1"/>
      <c r="Z18" s="1"/>
    </row>
    <row r="19" spans="1:26" ht="18.75" customHeight="1" thickBot="1">
      <c r="A19" s="619" t="s">
        <v>41</v>
      </c>
      <c r="B19" s="620"/>
      <c r="C19" s="620"/>
      <c r="D19" s="620"/>
      <c r="E19" s="620"/>
      <c r="F19" s="620"/>
      <c r="G19" s="620"/>
      <c r="H19" s="620"/>
      <c r="I19" s="53" t="s">
        <v>18</v>
      </c>
      <c r="J19" s="23"/>
      <c r="K19" s="23"/>
      <c r="L19" s="24"/>
      <c r="M19" s="25"/>
      <c r="N19" s="26"/>
      <c r="O19" s="27"/>
      <c r="P19" s="28"/>
      <c r="Q19" s="28"/>
      <c r="R19" s="29"/>
      <c r="S19" s="27"/>
      <c r="T19" s="30"/>
      <c r="U19" s="788"/>
      <c r="V19" s="1"/>
      <c r="W19" s="1"/>
      <c r="X19" s="1"/>
      <c r="Y19" s="1"/>
      <c r="Z19" s="1"/>
    </row>
    <row r="20" spans="1:26" ht="15" customHeight="1">
      <c r="A20" s="621" t="s">
        <v>10</v>
      </c>
      <c r="B20" s="622"/>
      <c r="C20" s="611" t="str">
        <f>IF(T14&gt;0,"Attention erreur de saisie ! Voir ci-dessus","")</f>
        <v/>
      </c>
      <c r="D20" s="612"/>
      <c r="E20" s="612"/>
      <c r="F20" s="612"/>
      <c r="G20" s="612"/>
      <c r="H20" s="613"/>
      <c r="I20" s="22"/>
      <c r="J20" s="23"/>
      <c r="K20" s="23"/>
      <c r="L20" s="24"/>
      <c r="M20" s="25"/>
      <c r="N20" s="26"/>
      <c r="O20" s="27"/>
      <c r="P20" s="28"/>
      <c r="Q20" s="28"/>
      <c r="R20" s="29"/>
      <c r="S20" s="27"/>
      <c r="T20" s="30"/>
      <c r="U20" s="788"/>
      <c r="V20" s="1"/>
      <c r="W20" s="1"/>
      <c r="X20" s="1"/>
      <c r="Y20" s="1"/>
      <c r="Z20" s="1"/>
    </row>
    <row r="21" spans="1:26" ht="84.75" customHeight="1" thickBot="1">
      <c r="A21" s="616"/>
      <c r="B21" s="617"/>
      <c r="C21" s="617"/>
      <c r="D21" s="617"/>
      <c r="E21" s="617"/>
      <c r="F21" s="617"/>
      <c r="G21" s="617"/>
      <c r="H21" s="618"/>
      <c r="I21" s="54"/>
      <c r="J21" s="23"/>
      <c r="K21" s="23"/>
      <c r="L21" s="24"/>
      <c r="M21" s="25"/>
      <c r="N21" s="26"/>
      <c r="O21" s="27"/>
      <c r="P21" s="28"/>
      <c r="Q21" s="28"/>
      <c r="R21" s="29"/>
      <c r="S21" s="27"/>
      <c r="T21" s="30"/>
      <c r="U21" s="788"/>
      <c r="V21" s="1"/>
      <c r="W21" s="1"/>
      <c r="X21" s="1"/>
      <c r="Y21" s="1"/>
      <c r="Z21" s="1"/>
    </row>
    <row r="22" spans="1:26" ht="15.75" customHeight="1" thickBot="1">
      <c r="A22" s="55"/>
      <c r="B22" s="56"/>
      <c r="C22" s="56"/>
      <c r="D22" s="57"/>
      <c r="E22" s="57"/>
      <c r="F22" s="57"/>
      <c r="G22" s="57"/>
      <c r="H22" s="57"/>
      <c r="I22" s="54"/>
      <c r="J22" s="23"/>
      <c r="K22" s="23"/>
      <c r="L22" s="24"/>
      <c r="M22" s="25"/>
      <c r="N22" s="26"/>
      <c r="O22" s="27"/>
      <c r="P22" s="28"/>
      <c r="Q22" s="28"/>
      <c r="R22" s="29"/>
      <c r="S22" s="27"/>
      <c r="T22" s="30"/>
      <c r="U22" s="788"/>
      <c r="V22" s="1"/>
      <c r="W22" s="1"/>
      <c r="X22" s="1"/>
      <c r="Y22" s="1"/>
      <c r="Z22" s="1"/>
    </row>
    <row r="23" spans="1:26" ht="21" customHeight="1">
      <c r="A23" s="972" t="s">
        <v>22</v>
      </c>
      <c r="B23" s="1009"/>
      <c r="C23" s="974" t="s">
        <v>13</v>
      </c>
      <c r="D23" s="58"/>
      <c r="E23" s="1010" t="s">
        <v>14</v>
      </c>
      <c r="F23" s="1011"/>
      <c r="G23" s="1011"/>
      <c r="H23" s="1012"/>
      <c r="I23" s="21"/>
      <c r="J23" s="33"/>
      <c r="K23" s="33"/>
      <c r="L23" s="33"/>
      <c r="M23" s="33"/>
      <c r="N23" s="21"/>
      <c r="O23" s="21"/>
      <c r="P23" s="21"/>
      <c r="Q23" s="21"/>
      <c r="R23" s="21"/>
      <c r="S23" s="21"/>
      <c r="T23" s="21"/>
      <c r="U23" s="33"/>
      <c r="V23" s="1"/>
      <c r="W23" s="1"/>
      <c r="X23" s="1"/>
      <c r="Y23" s="1"/>
      <c r="Z23" s="1"/>
    </row>
    <row r="24" spans="1:26" ht="30.75" customHeight="1" thickBot="1">
      <c r="A24" s="605"/>
      <c r="B24" s="606"/>
      <c r="C24" s="59"/>
      <c r="D24" s="52"/>
      <c r="E24" s="978">
        <v>41761</v>
      </c>
      <c r="F24" s="979"/>
      <c r="G24" s="979"/>
      <c r="H24" s="980"/>
      <c r="I24" s="22"/>
      <c r="J24" s="33"/>
      <c r="K24" s="33"/>
      <c r="L24" s="33"/>
      <c r="M24" s="33"/>
      <c r="N24" s="21"/>
      <c r="O24" s="21"/>
      <c r="P24" s="21"/>
      <c r="Q24" s="21"/>
      <c r="R24" s="21"/>
      <c r="S24" s="21"/>
      <c r="T24" s="21"/>
      <c r="U24" s="33"/>
      <c r="V24" s="1"/>
      <c r="W24" s="1"/>
      <c r="X24" s="1"/>
      <c r="Y24" s="1"/>
      <c r="Z24" s="1"/>
    </row>
    <row r="25" spans="1:26" ht="30.75" customHeight="1">
      <c r="A25" s="605"/>
      <c r="B25" s="606"/>
      <c r="C25" s="59"/>
      <c r="D25" s="52"/>
      <c r="E25" s="21"/>
      <c r="F25" s="21"/>
      <c r="G25" s="21"/>
      <c r="H25" s="21"/>
      <c r="I25" s="22"/>
      <c r="J25" s="33"/>
      <c r="K25" s="33"/>
      <c r="L25" s="33"/>
      <c r="M25" s="33"/>
      <c r="N25" s="21"/>
      <c r="O25" s="21"/>
      <c r="P25" s="21"/>
      <c r="Q25" s="21"/>
      <c r="R25" s="21"/>
      <c r="S25" s="21"/>
      <c r="T25" s="21"/>
      <c r="U25" s="33"/>
      <c r="V25" s="1"/>
      <c r="W25" s="1"/>
      <c r="X25" s="1"/>
      <c r="Y25" s="1"/>
      <c r="Z25" s="1"/>
    </row>
    <row r="26" spans="1:26" ht="30.75" customHeight="1">
      <c r="A26" s="605"/>
      <c r="B26" s="606"/>
      <c r="C26" s="59"/>
      <c r="D26" s="52"/>
      <c r="E26" s="21"/>
      <c r="F26" s="21"/>
      <c r="G26" s="21"/>
      <c r="H26" s="21"/>
      <c r="I26" s="22"/>
      <c r="J26" s="33"/>
      <c r="K26" s="33"/>
      <c r="L26" s="33"/>
      <c r="M26" s="33"/>
      <c r="N26" s="21"/>
      <c r="O26" s="21"/>
      <c r="P26" s="21"/>
      <c r="Q26" s="21"/>
      <c r="R26" s="21"/>
      <c r="S26" s="21"/>
      <c r="T26" s="21"/>
      <c r="U26" s="33"/>
      <c r="V26" s="1"/>
      <c r="W26" s="1"/>
      <c r="X26" s="1"/>
      <c r="Y26" s="1"/>
      <c r="Z26" s="1"/>
    </row>
    <row r="27" spans="1:26" ht="30.75" customHeight="1" thickBot="1">
      <c r="A27" s="603"/>
      <c r="B27" s="604"/>
      <c r="C27" s="60"/>
      <c r="D27" s="52"/>
      <c r="E27" s="715" t="s">
        <v>424</v>
      </c>
      <c r="F27" s="511"/>
      <c r="G27" s="511"/>
      <c r="H27" s="511"/>
      <c r="I27" s="22"/>
      <c r="J27" s="33"/>
      <c r="K27" s="33"/>
      <c r="L27" s="33"/>
      <c r="M27" s="33"/>
      <c r="N27" s="21"/>
      <c r="O27" s="21"/>
      <c r="P27" s="21"/>
      <c r="Q27" s="21"/>
      <c r="R27" s="21"/>
      <c r="S27" s="21"/>
      <c r="T27" s="21"/>
      <c r="U27" s="33"/>
      <c r="V27" s="1"/>
      <c r="W27" s="1"/>
      <c r="X27" s="1"/>
      <c r="Y27" s="1"/>
      <c r="Z27" s="1"/>
    </row>
    <row r="29" spans="1:26" ht="14.25">
      <c r="B29" s="8"/>
      <c r="J29" s="1"/>
      <c r="K29" s="1"/>
      <c r="L29" s="1"/>
      <c r="M29" s="1"/>
      <c r="N29" s="3"/>
      <c r="O29" s="3"/>
      <c r="P29" s="3"/>
      <c r="Q29" s="3"/>
      <c r="R29" s="3"/>
      <c r="S29" s="3"/>
      <c r="T29" s="3"/>
      <c r="U29" s="1"/>
      <c r="V29" s="1"/>
      <c r="W29" s="1"/>
      <c r="X29" s="1"/>
      <c r="Y29" s="1"/>
      <c r="Z29" s="1"/>
    </row>
  </sheetData>
  <sheetProtection password="C7E0" sheet="1" objects="1" scenarios="1"/>
  <customSheetViews>
    <customSheetView guid="{B3B16357-D991-4396-8118-53BA42E12A4E}" scale="49" fitToPage="1" topLeftCell="A4">
      <selection activeCell="R30" sqref="R30"/>
      <pageMargins left="0.27559055118110237" right="0.19685039370078741" top="0.13" bottom="0.13" header="0.16" footer="0.15748031496062992"/>
      <printOptions horizontalCentered="1" verticalCentered="1"/>
      <pageSetup paperSize="9" scale="63" orientation="landscape" horizontalDpi="4294967293" verticalDpi="4294967293" r:id="rId1"/>
      <headerFooter alignWithMargins="0">
        <oddFooter>&amp;RPage 2</oddFooter>
      </headerFooter>
    </customSheetView>
  </customSheetViews>
  <mergeCells count="39">
    <mergeCell ref="E24:H24"/>
    <mergeCell ref="E15:F15"/>
    <mergeCell ref="G15:H15"/>
    <mergeCell ref="A27:B27"/>
    <mergeCell ref="A24:B24"/>
    <mergeCell ref="A23:B23"/>
    <mergeCell ref="G16:H16"/>
    <mergeCell ref="E16:F16"/>
    <mergeCell ref="C20:H20"/>
    <mergeCell ref="E17:F17"/>
    <mergeCell ref="A25:B25"/>
    <mergeCell ref="E27:H27"/>
    <mergeCell ref="A26:B26"/>
    <mergeCell ref="A21:H21"/>
    <mergeCell ref="A19:H19"/>
    <mergeCell ref="A20:B20"/>
    <mergeCell ref="G17:H17"/>
    <mergeCell ref="A18:H18"/>
    <mergeCell ref="E23:H23"/>
    <mergeCell ref="S4:S5"/>
    <mergeCell ref="A12:B13"/>
    <mergeCell ref="E14:H14"/>
    <mergeCell ref="A10:H10"/>
    <mergeCell ref="A7:B9"/>
    <mergeCell ref="A11:B11"/>
    <mergeCell ref="J4:L4"/>
    <mergeCell ref="A1:H1"/>
    <mergeCell ref="T4:T5"/>
    <mergeCell ref="D2:H2"/>
    <mergeCell ref="A2:B2"/>
    <mergeCell ref="A6:H6"/>
    <mergeCell ref="R4:R5"/>
    <mergeCell ref="M4:M5"/>
    <mergeCell ref="N4:N5"/>
    <mergeCell ref="A5:B5"/>
    <mergeCell ref="P4:P5"/>
    <mergeCell ref="Q4:Q5"/>
    <mergeCell ref="D4:H4"/>
    <mergeCell ref="O4:O5"/>
  </mergeCells>
  <phoneticPr fontId="5" type="noConversion"/>
  <printOptions horizontalCentered="1" verticalCentered="1"/>
  <pageMargins left="0.19685039370078741" right="0.19685039370078741" top="0.19685039370078741" bottom="0.19685039370078741" header="0" footer="0"/>
  <pageSetup paperSize="9" scale="70" orientation="landscape" horizontalDpi="4294967293" verticalDpi="4294967293" r:id="rId2"/>
  <headerFooter alignWithMargins="0">
    <oddFooter>&amp;RPage 2</oddFooter>
  </headerFooter>
  <drawing r:id="rId3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00FF"/>
    <pageSetUpPr fitToPage="1"/>
  </sheetPr>
  <dimension ref="A1:I43"/>
  <sheetViews>
    <sheetView zoomScaleNormal="100" workbookViewId="0">
      <selection activeCell="C52" sqref="C52"/>
    </sheetView>
  </sheetViews>
  <sheetFormatPr baseColWidth="10" defaultRowHeight="12.75"/>
  <cols>
    <col min="1" max="1" width="7.5703125" customWidth="1"/>
    <col min="2" max="2" width="52.28515625" customWidth="1"/>
    <col min="3" max="3" width="94.140625" customWidth="1"/>
    <col min="4" max="4" width="5" style="20" customWidth="1"/>
    <col min="5" max="8" width="5" customWidth="1"/>
  </cols>
  <sheetData>
    <row r="1" spans="1:9" ht="15">
      <c r="A1" s="736" t="s">
        <v>418</v>
      </c>
      <c r="B1" s="737"/>
      <c r="C1" s="737"/>
      <c r="D1" s="737"/>
      <c r="E1" s="737"/>
      <c r="F1" s="737"/>
      <c r="G1" s="737"/>
      <c r="H1" s="737"/>
      <c r="I1" s="738"/>
    </row>
    <row r="2" spans="1:9" ht="15">
      <c r="A2" s="579" t="s">
        <v>348</v>
      </c>
      <c r="B2" s="580"/>
      <c r="C2" s="434" t="s">
        <v>423</v>
      </c>
      <c r="D2" s="577">
        <v>2004</v>
      </c>
      <c r="E2" s="578"/>
      <c r="F2" s="578"/>
      <c r="G2" s="578"/>
      <c r="H2" s="578"/>
      <c r="I2" s="738"/>
    </row>
    <row r="3" spans="1:9" ht="15">
      <c r="A3" s="431"/>
      <c r="B3" s="31" t="s">
        <v>38</v>
      </c>
      <c r="C3" s="32" t="str">
        <f>'Identification E2'!B5</f>
        <v>E2 : Technologie - Elaboration d'un processus d'usinage</v>
      </c>
      <c r="D3" s="432"/>
      <c r="E3" s="430"/>
      <c r="F3" s="430"/>
      <c r="G3" s="430"/>
      <c r="H3" s="430"/>
      <c r="I3" s="738"/>
    </row>
    <row r="4" spans="1:9" ht="15">
      <c r="A4" s="33"/>
      <c r="B4" s="33"/>
      <c r="C4" s="68" t="str">
        <f>'Identification E2'!B9</f>
        <v>EINSTEIN</v>
      </c>
      <c r="D4" s="586" t="str">
        <f>'Identification E2'!B10</f>
        <v>Albert</v>
      </c>
      <c r="E4" s="586"/>
      <c r="F4" s="586"/>
      <c r="G4" s="586"/>
      <c r="H4" s="586"/>
      <c r="I4" s="738"/>
    </row>
    <row r="5" spans="1:9" ht="13.5" thickBot="1">
      <c r="A5" s="585" t="s">
        <v>28</v>
      </c>
      <c r="B5" s="585"/>
      <c r="C5" s="36" t="s">
        <v>27</v>
      </c>
      <c r="D5" s="69" t="s">
        <v>15</v>
      </c>
      <c r="E5" s="38">
        <v>0</v>
      </c>
      <c r="F5" s="38">
        <v>1</v>
      </c>
      <c r="G5" s="38">
        <v>2</v>
      </c>
      <c r="H5" s="38">
        <v>3</v>
      </c>
      <c r="I5" s="738"/>
    </row>
    <row r="6" spans="1:9" ht="13.5" thickBot="1">
      <c r="A6" s="629" t="s">
        <v>74</v>
      </c>
      <c r="B6" s="630"/>
      <c r="C6" s="630"/>
      <c r="D6" s="630"/>
      <c r="E6" s="630"/>
      <c r="F6" s="630"/>
      <c r="G6" s="630"/>
      <c r="H6" s="631"/>
      <c r="I6" s="738"/>
    </row>
    <row r="7" spans="1:9" ht="14.25">
      <c r="A7" s="623" t="s">
        <v>80</v>
      </c>
      <c r="B7" s="624"/>
      <c r="C7" s="70" t="s">
        <v>76</v>
      </c>
      <c r="D7" s="118"/>
      <c r="E7" s="77"/>
      <c r="F7" s="76"/>
      <c r="G7" s="77"/>
      <c r="H7" s="78"/>
      <c r="I7" s="738"/>
    </row>
    <row r="8" spans="1:9" ht="14.25">
      <c r="A8" s="625"/>
      <c r="B8" s="626"/>
      <c r="C8" s="71" t="s">
        <v>77</v>
      </c>
      <c r="D8" s="115"/>
      <c r="E8" s="97"/>
      <c r="F8" s="85"/>
      <c r="G8" s="97"/>
      <c r="H8" s="98"/>
      <c r="I8" s="738"/>
    </row>
    <row r="9" spans="1:9" ht="14.25">
      <c r="A9" s="625"/>
      <c r="B9" s="626"/>
      <c r="C9" s="139"/>
      <c r="D9" s="115"/>
      <c r="E9" s="97"/>
      <c r="F9" s="85"/>
      <c r="G9" s="97"/>
      <c r="H9" s="98"/>
      <c r="I9" s="738"/>
    </row>
    <row r="10" spans="1:9">
      <c r="A10" s="627"/>
      <c r="B10" s="626"/>
      <c r="C10" s="738"/>
      <c r="D10" s="116"/>
      <c r="E10" s="80"/>
      <c r="F10" s="80"/>
      <c r="G10" s="80"/>
      <c r="H10" s="81"/>
      <c r="I10" s="738"/>
    </row>
    <row r="11" spans="1:9" ht="36" customHeight="1">
      <c r="A11" s="627"/>
      <c r="B11" s="626"/>
      <c r="C11" s="122" t="s">
        <v>61</v>
      </c>
      <c r="D11" s="732"/>
      <c r="E11" s="725"/>
      <c r="F11" s="726"/>
      <c r="G11" s="725"/>
      <c r="H11" s="727" t="s">
        <v>53</v>
      </c>
      <c r="I11" s="738"/>
    </row>
    <row r="12" spans="1:9" ht="28.5">
      <c r="A12" s="627"/>
      <c r="B12" s="626"/>
      <c r="C12" s="71" t="s">
        <v>78</v>
      </c>
      <c r="D12" s="119"/>
      <c r="E12" s="82"/>
      <c r="F12" s="83"/>
      <c r="G12" s="82"/>
      <c r="H12" s="84"/>
      <c r="I12" s="738"/>
    </row>
    <row r="13" spans="1:9" ht="15">
      <c r="A13" s="627"/>
      <c r="B13" s="626"/>
      <c r="C13" s="71"/>
      <c r="D13" s="119"/>
      <c r="E13" s="82"/>
      <c r="F13" s="83"/>
      <c r="G13" s="82"/>
      <c r="H13" s="84"/>
      <c r="I13" s="738"/>
    </row>
    <row r="14" spans="1:9" ht="15">
      <c r="A14" s="627"/>
      <c r="B14" s="626"/>
      <c r="C14" s="71"/>
      <c r="D14" s="119"/>
      <c r="E14" s="82"/>
      <c r="F14" s="83"/>
      <c r="G14" s="82"/>
      <c r="H14" s="84"/>
      <c r="I14" s="738"/>
    </row>
    <row r="15" spans="1:9" ht="15">
      <c r="A15" s="627"/>
      <c r="B15" s="626"/>
      <c r="C15" s="122" t="s">
        <v>62</v>
      </c>
      <c r="D15" s="732"/>
      <c r="E15" s="725"/>
      <c r="F15" s="725"/>
      <c r="G15" s="725"/>
      <c r="H15" s="727" t="s">
        <v>162</v>
      </c>
      <c r="I15" s="738"/>
    </row>
    <row r="16" spans="1:9" ht="14.25">
      <c r="A16" s="627"/>
      <c r="B16" s="626"/>
      <c r="C16" s="71" t="s">
        <v>79</v>
      </c>
      <c r="D16" s="117"/>
      <c r="E16" s="82"/>
      <c r="F16" s="82"/>
      <c r="G16" s="82"/>
      <c r="H16" s="84"/>
      <c r="I16" s="738"/>
    </row>
    <row r="17" spans="1:9" ht="14.25">
      <c r="A17" s="627"/>
      <c r="B17" s="626"/>
      <c r="C17" s="72"/>
      <c r="D17" s="140"/>
      <c r="E17" s="99"/>
      <c r="F17" s="99"/>
      <c r="G17" s="99"/>
      <c r="H17" s="100"/>
      <c r="I17" s="738"/>
    </row>
    <row r="18" spans="1:9" ht="14.25">
      <c r="A18" s="627"/>
      <c r="B18" s="626"/>
      <c r="C18" s="72"/>
      <c r="D18" s="140"/>
      <c r="E18" s="99"/>
      <c r="F18" s="99"/>
      <c r="G18" s="99"/>
      <c r="H18" s="100"/>
      <c r="I18" s="738"/>
    </row>
    <row r="19" spans="1:9" ht="15.75" thickBot="1">
      <c r="A19" s="627"/>
      <c r="B19" s="626"/>
      <c r="C19" s="123" t="s">
        <v>63</v>
      </c>
      <c r="D19" s="733"/>
      <c r="E19" s="728"/>
      <c r="F19" s="728"/>
      <c r="G19" s="728"/>
      <c r="H19" s="729" t="s">
        <v>162</v>
      </c>
      <c r="I19" s="738"/>
    </row>
    <row r="20" spans="1:9" ht="13.5" thickBot="1">
      <c r="A20" s="581" t="s">
        <v>75</v>
      </c>
      <c r="B20" s="582"/>
      <c r="C20" s="582"/>
      <c r="D20" s="582"/>
      <c r="E20" s="582"/>
      <c r="F20" s="582"/>
      <c r="G20" s="582"/>
      <c r="H20" s="583"/>
      <c r="I20" s="738"/>
    </row>
    <row r="21" spans="1:9" ht="15" customHeight="1">
      <c r="A21" s="628" t="s">
        <v>81</v>
      </c>
      <c r="B21" s="660"/>
      <c r="C21" s="73" t="s">
        <v>83</v>
      </c>
      <c r="D21" s="118"/>
      <c r="E21" s="76"/>
      <c r="F21" s="76"/>
      <c r="G21" s="76"/>
      <c r="H21" s="88"/>
      <c r="I21" s="738"/>
    </row>
    <row r="22" spans="1:9" ht="15" customHeight="1">
      <c r="A22" s="661"/>
      <c r="B22" s="662"/>
      <c r="C22" s="75" t="s">
        <v>84</v>
      </c>
      <c r="D22" s="115"/>
      <c r="E22" s="85"/>
      <c r="F22" s="85"/>
      <c r="G22" s="85"/>
      <c r="H22" s="86"/>
      <c r="I22" s="738"/>
    </row>
    <row r="23" spans="1:9" ht="15" customHeight="1">
      <c r="A23" s="661"/>
      <c r="B23" s="662"/>
      <c r="C23" s="74"/>
      <c r="D23" s="116"/>
      <c r="E23" s="79"/>
      <c r="F23" s="79"/>
      <c r="G23" s="79"/>
      <c r="H23" s="87"/>
      <c r="I23" s="738"/>
    </row>
    <row r="24" spans="1:9" ht="15" customHeight="1">
      <c r="A24" s="661"/>
      <c r="B24" s="662"/>
      <c r="C24" s="141"/>
      <c r="D24" s="142"/>
      <c r="E24" s="143"/>
      <c r="F24" s="143"/>
      <c r="G24" s="143"/>
      <c r="H24" s="144"/>
      <c r="I24" s="738"/>
    </row>
    <row r="25" spans="1:9" ht="36" customHeight="1">
      <c r="A25" s="794"/>
      <c r="B25" s="795"/>
      <c r="C25" s="122" t="s">
        <v>67</v>
      </c>
      <c r="D25" s="732"/>
      <c r="E25" s="725"/>
      <c r="F25" s="725"/>
      <c r="G25" s="725"/>
      <c r="H25" s="727" t="s">
        <v>53</v>
      </c>
      <c r="I25" s="738"/>
    </row>
    <row r="26" spans="1:9" ht="28.5">
      <c r="A26" s="651" t="s">
        <v>82</v>
      </c>
      <c r="B26" s="662"/>
      <c r="C26" s="796" t="s">
        <v>85</v>
      </c>
      <c r="D26" s="187"/>
      <c r="E26" s="188"/>
      <c r="F26" s="188"/>
      <c r="G26" s="188"/>
      <c r="H26" s="189"/>
      <c r="I26" s="738"/>
    </row>
    <row r="27" spans="1:9" ht="14.25">
      <c r="A27" s="661"/>
      <c r="B27" s="662"/>
      <c r="C27" s="797" t="s">
        <v>86</v>
      </c>
      <c r="D27" s="117"/>
      <c r="E27" s="82"/>
      <c r="F27" s="82"/>
      <c r="G27" s="82"/>
      <c r="H27" s="84"/>
      <c r="I27" s="738"/>
    </row>
    <row r="28" spans="1:9" ht="14.25">
      <c r="A28" s="661"/>
      <c r="B28" s="662"/>
      <c r="C28" s="798" t="s">
        <v>87</v>
      </c>
      <c r="D28" s="117"/>
      <c r="E28" s="82"/>
      <c r="F28" s="82"/>
      <c r="G28" s="82"/>
      <c r="H28" s="84"/>
      <c r="I28" s="738"/>
    </row>
    <row r="29" spans="1:9" ht="14.25">
      <c r="A29" s="661"/>
      <c r="B29" s="662"/>
      <c r="C29" s="799" t="s">
        <v>88</v>
      </c>
      <c r="D29" s="117"/>
      <c r="E29" s="82"/>
      <c r="F29" s="82"/>
      <c r="G29" s="82"/>
      <c r="H29" s="84"/>
      <c r="I29" s="738"/>
    </row>
    <row r="30" spans="1:9" ht="14.25">
      <c r="A30" s="661"/>
      <c r="B30" s="662"/>
      <c r="C30" s="800" t="s">
        <v>89</v>
      </c>
      <c r="D30" s="117"/>
      <c r="E30" s="82"/>
      <c r="F30" s="82"/>
      <c r="G30" s="82"/>
      <c r="H30" s="84"/>
      <c r="I30" s="738"/>
    </row>
    <row r="31" spans="1:9" ht="14.25">
      <c r="A31" s="661"/>
      <c r="B31" s="662"/>
      <c r="C31" s="801" t="s">
        <v>90</v>
      </c>
      <c r="D31" s="117"/>
      <c r="E31" s="82"/>
      <c r="F31" s="82"/>
      <c r="G31" s="82"/>
      <c r="H31" s="89"/>
      <c r="I31" s="738"/>
    </row>
    <row r="32" spans="1:9" ht="14.25">
      <c r="A32" s="661"/>
      <c r="B32" s="662"/>
      <c r="C32" s="801"/>
      <c r="D32" s="117"/>
      <c r="E32" s="82"/>
      <c r="F32" s="82"/>
      <c r="G32" s="82"/>
      <c r="H32" s="89"/>
      <c r="I32" s="738"/>
    </row>
    <row r="33" spans="1:9" ht="14.25">
      <c r="A33" s="661"/>
      <c r="B33" s="662"/>
      <c r="C33" s="801"/>
      <c r="D33" s="117"/>
      <c r="E33" s="82"/>
      <c r="F33" s="82"/>
      <c r="G33" s="82"/>
      <c r="H33" s="89"/>
      <c r="I33" s="738"/>
    </row>
    <row r="34" spans="1:9" ht="15">
      <c r="A34" s="661"/>
      <c r="B34" s="662"/>
      <c r="C34" s="122" t="s">
        <v>91</v>
      </c>
      <c r="D34" s="732"/>
      <c r="E34" s="725"/>
      <c r="F34" s="725"/>
      <c r="G34" s="725"/>
      <c r="H34" s="727" t="s">
        <v>53</v>
      </c>
      <c r="I34" s="738"/>
    </row>
    <row r="35" spans="1:9" ht="15">
      <c r="A35" s="661"/>
      <c r="B35" s="662"/>
      <c r="C35" s="801" t="s">
        <v>92</v>
      </c>
      <c r="D35" s="145"/>
      <c r="E35" s="90"/>
      <c r="F35" s="90"/>
      <c r="G35" s="90"/>
      <c r="H35" s="84"/>
      <c r="I35" s="738"/>
    </row>
    <row r="36" spans="1:9" ht="15">
      <c r="A36" s="661"/>
      <c r="B36" s="662"/>
      <c r="C36" s="798" t="s">
        <v>93</v>
      </c>
      <c r="D36" s="145"/>
      <c r="E36" s="133"/>
      <c r="F36" s="133"/>
      <c r="G36" s="133"/>
      <c r="H36" s="100"/>
      <c r="I36" s="738"/>
    </row>
    <row r="37" spans="1:9" ht="15">
      <c r="A37" s="661"/>
      <c r="B37" s="662"/>
      <c r="C37" s="800" t="s">
        <v>94</v>
      </c>
      <c r="D37" s="145"/>
      <c r="E37" s="133"/>
      <c r="F37" s="133"/>
      <c r="G37" s="133"/>
      <c r="H37" s="100"/>
      <c r="I37" s="738"/>
    </row>
    <row r="38" spans="1:9" ht="15">
      <c r="A38" s="661"/>
      <c r="B38" s="662"/>
      <c r="C38" s="802" t="s">
        <v>95</v>
      </c>
      <c r="D38" s="145"/>
      <c r="E38" s="133"/>
      <c r="F38" s="133"/>
      <c r="G38" s="133"/>
      <c r="H38" s="100"/>
      <c r="I38" s="738"/>
    </row>
    <row r="39" spans="1:9" ht="15">
      <c r="A39" s="661"/>
      <c r="B39" s="662"/>
      <c r="C39" s="799" t="s">
        <v>96</v>
      </c>
      <c r="D39" s="145"/>
      <c r="E39" s="133"/>
      <c r="F39" s="133"/>
      <c r="G39" s="133"/>
      <c r="H39" s="100"/>
      <c r="I39" s="738"/>
    </row>
    <row r="40" spans="1:9" ht="15">
      <c r="A40" s="661"/>
      <c r="B40" s="662"/>
      <c r="C40" s="803"/>
      <c r="D40" s="145"/>
      <c r="E40" s="133"/>
      <c r="F40" s="133"/>
      <c r="G40" s="133"/>
      <c r="H40" s="100"/>
      <c r="I40" s="738"/>
    </row>
    <row r="41" spans="1:9" ht="15">
      <c r="A41" s="661"/>
      <c r="B41" s="662"/>
      <c r="C41" s="803"/>
      <c r="D41" s="145"/>
      <c r="E41" s="133"/>
      <c r="F41" s="133"/>
      <c r="G41" s="133"/>
      <c r="H41" s="100"/>
      <c r="I41" s="738"/>
    </row>
    <row r="42" spans="1:9" ht="60.75" thickBot="1">
      <c r="A42" s="663"/>
      <c r="B42" s="664"/>
      <c r="C42" s="121" t="s">
        <v>69</v>
      </c>
      <c r="D42" s="735"/>
      <c r="E42" s="730"/>
      <c r="F42" s="730"/>
      <c r="G42" s="730"/>
      <c r="H42" s="731" t="s">
        <v>53</v>
      </c>
      <c r="I42" s="738"/>
    </row>
    <row r="43" spans="1:9">
      <c r="A43" s="738"/>
      <c r="B43" s="738"/>
      <c r="C43" s="738"/>
      <c r="D43" s="790"/>
      <c r="E43" s="738"/>
      <c r="F43" s="738"/>
      <c r="G43" s="738"/>
      <c r="H43" s="738"/>
      <c r="I43" s="738"/>
    </row>
  </sheetData>
  <sheetProtection password="C7E0" sheet="1" objects="1" scenarios="1"/>
  <customSheetViews>
    <customSheetView guid="{B3B16357-D991-4396-8118-53BA42E12A4E}" scale="80" topLeftCell="A7">
      <selection activeCell="F12" sqref="F12"/>
      <pageMargins left="0.7" right="0.7" top="0.75" bottom="0.75" header="0.3" footer="0.3"/>
    </customSheetView>
  </customSheetViews>
  <mergeCells count="10">
    <mergeCell ref="A1:H1"/>
    <mergeCell ref="A20:H20"/>
    <mergeCell ref="A7:B19"/>
    <mergeCell ref="A21:B25"/>
    <mergeCell ref="A26:B42"/>
    <mergeCell ref="A2:B2"/>
    <mergeCell ref="D2:H2"/>
    <mergeCell ref="D4:H4"/>
    <mergeCell ref="A5:B5"/>
    <mergeCell ref="A6:H6"/>
  </mergeCells>
  <printOptions horizontalCentered="1" verticalCentered="1"/>
  <pageMargins left="0.19685039370078741" right="0.19685039370078741" top="0.19685039370078741" bottom="0.19685039370078741" header="0" footer="0"/>
  <pageSetup paperSize="9" scale="57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H46"/>
  <sheetViews>
    <sheetView zoomScaleNormal="100" workbookViewId="0">
      <selection activeCell="C52" sqref="C52"/>
    </sheetView>
  </sheetViews>
  <sheetFormatPr baseColWidth="10" defaultRowHeight="12.75"/>
  <cols>
    <col min="1" max="1" width="18.85546875" style="9" bestFit="1" customWidth="1"/>
    <col min="2" max="2" width="110.28515625" style="9" customWidth="1"/>
    <col min="3" max="3" width="4.42578125" style="9" customWidth="1"/>
    <col min="4" max="16384" width="11.42578125" style="9"/>
  </cols>
  <sheetData>
    <row r="1" spans="1:8" ht="17.25" customHeight="1" thickBot="1">
      <c r="A1" s="768" t="s">
        <v>418</v>
      </c>
      <c r="B1" s="741"/>
      <c r="C1" s="769"/>
      <c r="D1" s="461"/>
      <c r="E1" s="461"/>
      <c r="F1" s="461"/>
      <c r="G1" s="461"/>
      <c r="H1" s="461"/>
    </row>
    <row r="2" spans="1:8" ht="13.5" thickBot="1">
      <c r="A2" s="568" t="s">
        <v>7</v>
      </c>
      <c r="B2" s="570"/>
      <c r="C2" s="770"/>
    </row>
    <row r="3" spans="1:8" ht="12.75" customHeight="1">
      <c r="A3" s="64" t="s">
        <v>2</v>
      </c>
      <c r="B3" s="771" t="s">
        <v>125</v>
      </c>
      <c r="C3" s="770"/>
    </row>
    <row r="4" spans="1:8" ht="12.75" customHeight="1">
      <c r="A4" s="458" t="s">
        <v>419</v>
      </c>
      <c r="B4" s="772"/>
      <c r="C4" s="770"/>
    </row>
    <row r="5" spans="1:8">
      <c r="A5" s="65" t="s">
        <v>1</v>
      </c>
      <c r="B5" s="773" t="s">
        <v>126</v>
      </c>
      <c r="C5" s="770"/>
    </row>
    <row r="6" spans="1:8">
      <c r="A6" s="65" t="s">
        <v>23</v>
      </c>
      <c r="B6" s="773">
        <v>2</v>
      </c>
      <c r="C6" s="770"/>
    </row>
    <row r="7" spans="1:8">
      <c r="A7" s="65" t="s">
        <v>0</v>
      </c>
      <c r="B7" s="61" t="s">
        <v>127</v>
      </c>
      <c r="C7" s="770"/>
    </row>
    <row r="8" spans="1:8">
      <c r="A8" s="65" t="s">
        <v>6</v>
      </c>
      <c r="B8" s="61">
        <v>2014</v>
      </c>
      <c r="C8" s="770"/>
    </row>
    <row r="9" spans="1:8">
      <c r="A9" s="65" t="s">
        <v>3</v>
      </c>
      <c r="B9" s="61" t="s">
        <v>39</v>
      </c>
      <c r="C9" s="770"/>
    </row>
    <row r="10" spans="1:8">
      <c r="A10" s="65" t="s">
        <v>4</v>
      </c>
      <c r="B10" s="61" t="s">
        <v>40</v>
      </c>
      <c r="C10" s="770"/>
    </row>
    <row r="11" spans="1:8">
      <c r="A11" s="65" t="s">
        <v>5</v>
      </c>
      <c r="B11" s="62"/>
      <c r="C11" s="770"/>
    </row>
    <row r="12" spans="1:8" ht="13.5" thickBot="1">
      <c r="A12" s="66" t="s">
        <v>19</v>
      </c>
      <c r="B12" s="63" t="s">
        <v>128</v>
      </c>
      <c r="C12" s="770"/>
    </row>
    <row r="13" spans="1:8" ht="13.5" thickBot="1">
      <c r="A13" s="568" t="s">
        <v>26</v>
      </c>
      <c r="B13" s="570"/>
      <c r="C13" s="770"/>
    </row>
    <row r="14" spans="1:8" ht="87.75" customHeight="1" thickBot="1">
      <c r="A14" s="571"/>
      <c r="B14" s="572"/>
      <c r="C14" s="770"/>
    </row>
    <row r="15" spans="1:8" ht="13.5" thickBot="1">
      <c r="A15" s="568" t="s">
        <v>25</v>
      </c>
      <c r="B15" s="570"/>
      <c r="C15" s="774"/>
    </row>
    <row r="16" spans="1:8">
      <c r="A16" s="573"/>
      <c r="B16" s="574"/>
      <c r="C16" s="774"/>
    </row>
    <row r="17" spans="1:8">
      <c r="A17" s="573"/>
      <c r="B17" s="574"/>
      <c r="C17" s="774"/>
    </row>
    <row r="18" spans="1:8">
      <c r="A18" s="573"/>
      <c r="B18" s="574"/>
      <c r="C18" s="774"/>
    </row>
    <row r="19" spans="1:8">
      <c r="A19" s="573"/>
      <c r="B19" s="574"/>
      <c r="C19" s="774"/>
    </row>
    <row r="20" spans="1:8">
      <c r="A20" s="573"/>
      <c r="B20" s="574"/>
      <c r="C20" s="774"/>
    </row>
    <row r="21" spans="1:8">
      <c r="A21" s="573"/>
      <c r="B21" s="574"/>
      <c r="C21" s="774"/>
    </row>
    <row r="22" spans="1:8">
      <c r="A22" s="573"/>
      <c r="B22" s="574"/>
      <c r="C22" s="774"/>
    </row>
    <row r="23" spans="1:8" ht="13.5" thickBot="1">
      <c r="A23" s="575"/>
      <c r="B23" s="576"/>
      <c r="C23" s="774"/>
    </row>
    <row r="24" spans="1:8" s="11" customFormat="1" ht="15.95" customHeight="1" thickBot="1">
      <c r="A24" s="568" t="s">
        <v>21</v>
      </c>
      <c r="B24" s="570"/>
      <c r="C24" s="774"/>
      <c r="D24" s="10"/>
      <c r="E24" s="10"/>
      <c r="F24" s="10"/>
      <c r="G24" s="10"/>
      <c r="H24" s="10"/>
    </row>
    <row r="25" spans="1:8" s="11" customFormat="1">
      <c r="A25" s="92"/>
      <c r="B25" s="93"/>
      <c r="C25" s="774"/>
      <c r="D25" s="10"/>
      <c r="E25" s="10"/>
      <c r="F25" s="10"/>
      <c r="G25" s="10"/>
      <c r="H25" s="10"/>
    </row>
    <row r="26" spans="1:8" s="11" customFormat="1">
      <c r="A26" s="92"/>
      <c r="B26" s="94"/>
      <c r="C26" s="774"/>
      <c r="D26" s="10"/>
      <c r="E26" s="10"/>
      <c r="F26" s="10"/>
      <c r="G26" s="10"/>
      <c r="H26" s="10"/>
    </row>
    <row r="27" spans="1:8" s="11" customFormat="1">
      <c r="A27" s="92"/>
      <c r="B27" s="94"/>
      <c r="C27" s="774"/>
      <c r="D27" s="10"/>
      <c r="E27" s="10"/>
      <c r="F27" s="10"/>
      <c r="G27" s="10"/>
      <c r="H27" s="10"/>
    </row>
    <row r="28" spans="1:8" s="11" customFormat="1">
      <c r="A28" s="92"/>
      <c r="B28" s="94"/>
      <c r="C28" s="774"/>
      <c r="D28" s="10"/>
      <c r="E28" s="10"/>
      <c r="F28" s="10"/>
      <c r="G28" s="10"/>
      <c r="H28" s="10"/>
    </row>
    <row r="29" spans="1:8" s="11" customFormat="1">
      <c r="A29" s="92"/>
      <c r="B29" s="94"/>
      <c r="C29" s="774"/>
      <c r="D29" s="10"/>
      <c r="E29" s="10"/>
      <c r="F29" s="10"/>
      <c r="G29" s="10"/>
      <c r="H29" s="10"/>
    </row>
    <row r="30" spans="1:8" s="11" customFormat="1">
      <c r="A30" s="92"/>
      <c r="B30" s="94"/>
      <c r="C30" s="774"/>
      <c r="D30" s="10"/>
      <c r="E30" s="10"/>
      <c r="F30" s="10"/>
      <c r="G30" s="10"/>
      <c r="H30" s="10"/>
    </row>
    <row r="31" spans="1:8" s="11" customFormat="1">
      <c r="A31" s="92"/>
      <c r="B31" s="94"/>
      <c r="C31" s="774"/>
      <c r="D31" s="10"/>
      <c r="E31" s="10"/>
      <c r="F31" s="10"/>
      <c r="G31" s="10"/>
      <c r="H31" s="10"/>
    </row>
    <row r="32" spans="1:8" s="11" customFormat="1">
      <c r="A32" s="92"/>
      <c r="B32" s="94"/>
      <c r="C32" s="775"/>
      <c r="D32" s="10"/>
      <c r="E32" s="10"/>
      <c r="F32" s="10"/>
      <c r="G32" s="10"/>
      <c r="H32" s="10"/>
    </row>
    <row r="33" spans="1:8" s="11" customFormat="1">
      <c r="A33" s="92"/>
      <c r="B33" s="94"/>
      <c r="C33" s="775"/>
      <c r="D33" s="10"/>
      <c r="E33" s="10"/>
      <c r="F33" s="10"/>
      <c r="G33" s="10"/>
      <c r="H33" s="10"/>
    </row>
    <row r="34" spans="1:8" s="11" customFormat="1">
      <c r="A34" s="92"/>
      <c r="B34" s="94"/>
      <c r="C34" s="775"/>
      <c r="D34" s="10"/>
      <c r="E34" s="10"/>
      <c r="F34" s="10"/>
      <c r="G34" s="10"/>
      <c r="H34" s="10"/>
    </row>
    <row r="35" spans="1:8" s="11" customFormat="1">
      <c r="A35" s="92"/>
      <c r="B35" s="94"/>
      <c r="C35" s="775"/>
      <c r="D35" s="10"/>
      <c r="E35" s="10"/>
      <c r="F35" s="10"/>
      <c r="G35" s="10"/>
      <c r="H35" s="10"/>
    </row>
    <row r="36" spans="1:8" s="11" customFormat="1" ht="13.5" thickBot="1">
      <c r="A36" s="92"/>
      <c r="B36" s="94"/>
      <c r="C36" s="775"/>
      <c r="D36" s="10"/>
      <c r="E36" s="10"/>
      <c r="F36" s="10"/>
      <c r="G36" s="10"/>
      <c r="H36" s="10"/>
    </row>
    <row r="37" spans="1:8" s="11" customFormat="1" ht="13.5" thickBot="1">
      <c r="A37" s="568" t="s">
        <v>20</v>
      </c>
      <c r="B37" s="569"/>
      <c r="C37" s="775"/>
      <c r="D37" s="10"/>
      <c r="E37" s="10"/>
      <c r="F37" s="10"/>
      <c r="G37" s="10"/>
      <c r="H37" s="10"/>
    </row>
    <row r="38" spans="1:8" s="11" customFormat="1">
      <c r="A38" s="562"/>
      <c r="B38" s="563"/>
      <c r="C38" s="51"/>
      <c r="D38" s="10"/>
      <c r="E38" s="10"/>
      <c r="F38" s="10"/>
      <c r="G38" s="10"/>
      <c r="H38" s="10"/>
    </row>
    <row r="39" spans="1:8" s="11" customFormat="1">
      <c r="A39" s="564"/>
      <c r="B39" s="565"/>
      <c r="C39" s="51"/>
      <c r="D39" s="10"/>
      <c r="E39" s="10"/>
      <c r="F39" s="10"/>
      <c r="G39" s="10"/>
      <c r="H39" s="10"/>
    </row>
    <row r="40" spans="1:8" s="11" customFormat="1" ht="13.5" thickBot="1">
      <c r="A40" s="566"/>
      <c r="B40" s="567"/>
      <c r="C40" s="51"/>
      <c r="D40" s="10"/>
      <c r="E40" s="10"/>
      <c r="F40" s="10"/>
      <c r="G40" s="10"/>
      <c r="H40" s="10"/>
    </row>
    <row r="41" spans="1:8" s="11" customFormat="1">
      <c r="A41" s="564"/>
      <c r="B41" s="565"/>
      <c r="C41" s="51"/>
      <c r="D41" s="10"/>
      <c r="E41" s="10"/>
      <c r="F41" s="10"/>
      <c r="G41" s="10"/>
      <c r="H41" s="10"/>
    </row>
    <row r="42" spans="1:8" s="11" customFormat="1">
      <c r="A42" s="564"/>
      <c r="B42" s="565"/>
      <c r="C42" s="51"/>
      <c r="D42" s="10"/>
      <c r="E42" s="10"/>
      <c r="F42" s="10"/>
      <c r="G42" s="10"/>
      <c r="H42" s="10"/>
    </row>
    <row r="43" spans="1:8" s="11" customFormat="1">
      <c r="A43" s="564"/>
      <c r="B43" s="565"/>
      <c r="C43" s="51"/>
      <c r="D43" s="10"/>
      <c r="E43" s="10"/>
      <c r="F43" s="10"/>
      <c r="G43" s="10"/>
      <c r="H43" s="10"/>
    </row>
    <row r="44" spans="1:8" s="11" customFormat="1">
      <c r="A44" s="564"/>
      <c r="B44" s="565"/>
      <c r="C44" s="51"/>
      <c r="D44" s="10"/>
      <c r="E44" s="10"/>
      <c r="F44" s="10"/>
      <c r="G44" s="10"/>
      <c r="H44" s="10"/>
    </row>
    <row r="45" spans="1:8" s="11" customFormat="1" ht="13.5" thickBot="1">
      <c r="A45" s="566"/>
      <c r="B45" s="567"/>
      <c r="C45" s="51"/>
      <c r="D45" s="10"/>
      <c r="E45" s="10"/>
      <c r="F45" s="10"/>
      <c r="G45" s="10"/>
      <c r="H45" s="10"/>
    </row>
    <row r="46" spans="1:8">
      <c r="A46" s="770"/>
      <c r="B46" s="770"/>
      <c r="C46" s="770"/>
    </row>
  </sheetData>
  <mergeCells count="9">
    <mergeCell ref="A1:B1"/>
    <mergeCell ref="A37:B37"/>
    <mergeCell ref="A38:B45"/>
    <mergeCell ref="A2:B2"/>
    <mergeCell ref="A13:B13"/>
    <mergeCell ref="A14:B14"/>
    <mergeCell ref="A15:B15"/>
    <mergeCell ref="A16:B23"/>
    <mergeCell ref="A24:B24"/>
  </mergeCells>
  <printOptions horizontalCentered="1" verticalCentered="1"/>
  <pageMargins left="0.19685039370078741" right="0.19685039370078741" top="0.19685039370078741" bottom="0.19685039370078741" header="0" footer="0"/>
  <pageSetup paperSize="9" scale="78" orientation="portrait" horizontalDpi="4294967293" r:id="rId1"/>
  <headerFooter alignWithMargins="0">
    <oddFooter>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Z36"/>
  <sheetViews>
    <sheetView zoomScaleNormal="100" workbookViewId="0">
      <selection activeCell="C52" sqref="C52"/>
    </sheetView>
  </sheetViews>
  <sheetFormatPr baseColWidth="10" defaultRowHeight="12.75"/>
  <cols>
    <col min="1" max="1" width="7.5703125" style="6" customWidth="1"/>
    <col min="2" max="2" width="53" style="2" customWidth="1"/>
    <col min="3" max="3" width="96.42578125" style="1" customWidth="1"/>
    <col min="4" max="4" width="4.5703125" style="7" customWidth="1"/>
    <col min="5" max="8" width="3.7109375" style="3" customWidth="1"/>
    <col min="9" max="9" width="3" style="4" customWidth="1"/>
    <col min="10" max="10" width="21.140625" style="5" customWidth="1"/>
    <col min="11" max="11" width="2.85546875" style="5" customWidth="1"/>
    <col min="12" max="12" width="7.85546875" style="12" customWidth="1"/>
    <col min="13" max="13" width="8.42578125" style="17" customWidth="1"/>
    <col min="14" max="14" width="10" style="179" customWidth="1"/>
    <col min="15" max="15" width="10" style="180" customWidth="1"/>
    <col min="16" max="17" width="10" style="181" customWidth="1"/>
    <col min="18" max="18" width="10" style="182" customWidth="1"/>
    <col min="19" max="19" width="10" style="180" customWidth="1"/>
    <col min="20" max="20" width="10" style="19" customWidth="1"/>
    <col min="21" max="26" width="11.42578125" style="13"/>
    <col min="27" max="16384" width="11.42578125" style="1"/>
  </cols>
  <sheetData>
    <row r="1" spans="1:23" ht="15">
      <c r="A1" s="787" t="s">
        <v>418</v>
      </c>
      <c r="B1" s="737"/>
      <c r="C1" s="737"/>
      <c r="D1" s="737"/>
      <c r="E1" s="737"/>
      <c r="F1" s="737"/>
      <c r="G1" s="737"/>
      <c r="H1" s="737"/>
      <c r="I1" s="22"/>
      <c r="J1" s="23"/>
      <c r="K1" s="23"/>
      <c r="L1" s="24"/>
      <c r="M1" s="25"/>
      <c r="N1" s="148"/>
      <c r="O1" s="149"/>
      <c r="P1" s="150"/>
      <c r="Q1" s="150"/>
      <c r="R1" s="151"/>
      <c r="S1" s="149"/>
      <c r="T1" s="30"/>
      <c r="U1" s="788"/>
    </row>
    <row r="2" spans="1:23" ht="16.5" customHeight="1">
      <c r="A2" s="579" t="s">
        <v>348</v>
      </c>
      <c r="B2" s="580"/>
      <c r="C2" s="434" t="s">
        <v>423</v>
      </c>
      <c r="D2" s="577">
        <v>2004</v>
      </c>
      <c r="E2" s="578"/>
      <c r="F2" s="578"/>
      <c r="G2" s="578"/>
      <c r="H2" s="578"/>
      <c r="I2" s="22"/>
      <c r="J2" s="23"/>
      <c r="K2" s="23"/>
      <c r="L2" s="24"/>
      <c r="M2" s="25"/>
      <c r="N2" s="148"/>
      <c r="O2" s="149"/>
      <c r="P2" s="150"/>
      <c r="Q2" s="150"/>
      <c r="R2" s="151"/>
      <c r="S2" s="149"/>
      <c r="T2" s="30"/>
      <c r="U2" s="788"/>
    </row>
    <row r="3" spans="1:23" ht="16.5" customHeight="1">
      <c r="A3" s="431"/>
      <c r="B3" s="31" t="s">
        <v>38</v>
      </c>
      <c r="C3" s="32" t="str">
        <f>'Identification E31A'!B5</f>
        <v>E31 : Réalisation et suivi de production en entreprise : PARTIE A</v>
      </c>
      <c r="D3" s="429"/>
      <c r="E3" s="430"/>
      <c r="F3" s="430"/>
      <c r="G3" s="430"/>
      <c r="H3" s="430"/>
      <c r="I3" s="22"/>
      <c r="J3" s="23"/>
      <c r="K3" s="23"/>
      <c r="L3" s="24"/>
      <c r="M3" s="25"/>
      <c r="N3" s="101"/>
      <c r="O3" s="21"/>
      <c r="P3" s="102"/>
      <c r="Q3" s="102"/>
      <c r="R3" s="103"/>
      <c r="S3" s="21"/>
      <c r="T3" s="21"/>
      <c r="U3" s="33"/>
      <c r="V3" s="1"/>
      <c r="W3" s="1"/>
    </row>
    <row r="4" spans="1:23" ht="15">
      <c r="A4" s="33"/>
      <c r="B4" s="33"/>
      <c r="C4" s="34" t="str">
        <f>'Identification E31A'!B9</f>
        <v>EINSTEIN</v>
      </c>
      <c r="D4" s="586" t="str">
        <f>'Identification E31A'!B10</f>
        <v>Albert</v>
      </c>
      <c r="E4" s="586"/>
      <c r="F4" s="586"/>
      <c r="G4" s="586"/>
      <c r="H4" s="586"/>
      <c r="I4" s="22"/>
      <c r="J4" s="632" t="s">
        <v>12</v>
      </c>
      <c r="K4" s="633"/>
      <c r="L4" s="634"/>
      <c r="M4" s="584" t="s">
        <v>30</v>
      </c>
      <c r="N4" s="776" t="s">
        <v>31</v>
      </c>
      <c r="O4" s="777" t="s">
        <v>33</v>
      </c>
      <c r="P4" s="778" t="s">
        <v>32</v>
      </c>
      <c r="Q4" s="778" t="s">
        <v>34</v>
      </c>
      <c r="R4" s="779" t="s">
        <v>35</v>
      </c>
      <c r="S4" s="779" t="s">
        <v>36</v>
      </c>
      <c r="T4" s="779" t="s">
        <v>37</v>
      </c>
      <c r="U4" s="33"/>
      <c r="V4" s="1"/>
      <c r="W4" s="1"/>
    </row>
    <row r="5" spans="1:23" ht="13.5" thickBot="1">
      <c r="A5" s="585" t="s">
        <v>28</v>
      </c>
      <c r="B5" s="585"/>
      <c r="C5" s="36" t="s">
        <v>27</v>
      </c>
      <c r="D5" s="37" t="s">
        <v>15</v>
      </c>
      <c r="E5" s="38">
        <v>0</v>
      </c>
      <c r="F5" s="38">
        <v>1</v>
      </c>
      <c r="G5" s="38">
        <v>2</v>
      </c>
      <c r="H5" s="38">
        <v>3</v>
      </c>
      <c r="I5" s="22"/>
      <c r="J5" s="35"/>
      <c r="K5" s="35"/>
      <c r="L5" s="147" t="s">
        <v>11</v>
      </c>
      <c r="M5" s="584"/>
      <c r="N5" s="776"/>
      <c r="O5" s="777"/>
      <c r="P5" s="778"/>
      <c r="Q5" s="778"/>
      <c r="R5" s="779"/>
      <c r="S5" s="779"/>
      <c r="T5" s="779"/>
      <c r="U5" s="33"/>
      <c r="V5" s="1"/>
      <c r="W5" s="1"/>
    </row>
    <row r="6" spans="1:23" ht="18" customHeight="1" thickBot="1">
      <c r="A6" s="581" t="s">
        <v>74</v>
      </c>
      <c r="B6" s="582"/>
      <c r="C6" s="582"/>
      <c r="D6" s="582"/>
      <c r="E6" s="582"/>
      <c r="F6" s="582"/>
      <c r="G6" s="582"/>
      <c r="H6" s="583"/>
      <c r="I6" s="435"/>
      <c r="J6" s="435"/>
      <c r="K6" s="435"/>
      <c r="L6" s="39">
        <v>0.15</v>
      </c>
      <c r="M6" s="152">
        <f>SUM(L7:L11)</f>
        <v>1</v>
      </c>
      <c r="N6" s="780">
        <f>IF(O6=1,SUMPRODUCT(N7:N11,O7:O11)/SUMPRODUCT(L7:L11,O7:O11),0)</f>
        <v>20</v>
      </c>
      <c r="O6" s="781">
        <f>IF(SUM(O7:O11)=0,0,1)</f>
        <v>1</v>
      </c>
      <c r="P6" s="782"/>
      <c r="Q6" s="783">
        <f>SUM(Q7:Q11)</f>
        <v>1</v>
      </c>
      <c r="R6" s="784"/>
      <c r="S6" s="784"/>
      <c r="T6" s="781"/>
      <c r="U6" s="790"/>
      <c r="V6" s="1"/>
      <c r="W6" s="1"/>
    </row>
    <row r="7" spans="1:23" ht="18" customHeight="1">
      <c r="A7" s="590" t="s">
        <v>129</v>
      </c>
      <c r="B7" s="596"/>
      <c r="C7" s="153" t="s">
        <v>130</v>
      </c>
      <c r="D7" s="113" t="str">
        <f>IF('AD-E31A'!D24="","",'AD-E31A'!D24)</f>
        <v/>
      </c>
      <c r="E7" s="96" t="str">
        <f>IF('AD-E31A'!E24="","",'AD-E31A'!E24)</f>
        <v/>
      </c>
      <c r="F7" s="154" t="str">
        <f>IF('AD-E31A'!F24="","",'AD-E31A'!F24)</f>
        <v/>
      </c>
      <c r="G7" s="96" t="str">
        <f>IF('AD-E31A'!G24="","",'AD-E31A'!G24)</f>
        <v/>
      </c>
      <c r="H7" s="95" t="str">
        <f>IF('AD-E31A'!H24="","",'AD-E31A'!H24)</f>
        <v>X</v>
      </c>
      <c r="I7" s="43" t="str">
        <f t="shared" ref="I7:I11" si="0">(IF(O7&gt;1,"◄",""))</f>
        <v/>
      </c>
      <c r="J7" s="44"/>
      <c r="K7" s="44"/>
      <c r="L7" s="91">
        <v>0.2</v>
      </c>
      <c r="M7" s="155"/>
      <c r="N7" s="785">
        <f t="shared" ref="N7:N11" si="1">(IF(F7&lt;&gt;"",1/3,0)+IF(G7&lt;&gt;"",2/3,0)+IF(H7&lt;&gt;"",1,0))*L7*20</f>
        <v>4</v>
      </c>
      <c r="O7" s="781">
        <f t="shared" ref="O7:O11" si="2">IF(D7="",IF(E7&lt;&gt;"",1,0)+IF(F7&lt;&gt;"",1,0)+IF(G7&lt;&gt;"",1,0)+IF(H7&lt;&gt;"",1,0),0)</f>
        <v>1</v>
      </c>
      <c r="P7" s="782">
        <f t="shared" ref="P7:P11" si="3">IF(D7&lt;&gt;"",0,(IF(E7&lt;&gt;"",0.02,(N7/(L7*20)))))</f>
        <v>1</v>
      </c>
      <c r="Q7" s="783">
        <f t="shared" ref="Q7:Q11" si="4">IF(D7&lt;&gt;"",0,L7)</f>
        <v>0.2</v>
      </c>
      <c r="R7" s="786">
        <f t="shared" ref="R7:R11" si="5">IF(I7&lt;&gt;"",1,0)</f>
        <v>0</v>
      </c>
      <c r="S7" s="786" t="b">
        <f t="shared" ref="S7:S11" si="6">IF(D7="",OR(E7&lt;&gt;"",F7&lt;&gt;"",G7&lt;&gt;"",H7&lt;&gt;""),0)</f>
        <v>1</v>
      </c>
      <c r="T7" s="781">
        <f>IF(I7&lt;&gt;"",1,0)</f>
        <v>0</v>
      </c>
      <c r="U7" s="103"/>
      <c r="V7" s="3"/>
      <c r="W7" s="1"/>
    </row>
    <row r="8" spans="1:23" ht="18" customHeight="1">
      <c r="A8" s="597"/>
      <c r="B8" s="598"/>
      <c r="C8" s="204" t="s">
        <v>131</v>
      </c>
      <c r="D8" s="114" t="str">
        <f>IF('AD-E31A'!D28="","",'AD-E31A'!D28)</f>
        <v/>
      </c>
      <c r="E8" s="157" t="str">
        <f>IF('AD-E31A'!E28="","",'AD-E31A'!E28)</f>
        <v/>
      </c>
      <c r="F8" s="158" t="str">
        <f>IF('AD-E31A'!F28="","",'AD-E31A'!F28)</f>
        <v/>
      </c>
      <c r="G8" s="157" t="str">
        <f>IF('AD-E31A'!G28="","",'AD-E31A'!G28)</f>
        <v/>
      </c>
      <c r="H8" s="159" t="str">
        <f>IF('AD-E31A'!H28="","",'AD-E31A'!H28)</f>
        <v>X</v>
      </c>
      <c r="I8" s="43" t="str">
        <f t="shared" si="0"/>
        <v/>
      </c>
      <c r="J8" s="44"/>
      <c r="K8" s="44"/>
      <c r="L8" s="91">
        <v>0.2</v>
      </c>
      <c r="M8" s="155"/>
      <c r="N8" s="785">
        <f t="shared" si="1"/>
        <v>4</v>
      </c>
      <c r="O8" s="781">
        <f t="shared" si="2"/>
        <v>1</v>
      </c>
      <c r="P8" s="782">
        <f t="shared" si="3"/>
        <v>1</v>
      </c>
      <c r="Q8" s="783">
        <f t="shared" si="4"/>
        <v>0.2</v>
      </c>
      <c r="R8" s="786">
        <f t="shared" si="5"/>
        <v>0</v>
      </c>
      <c r="S8" s="786" t="b">
        <f t="shared" si="6"/>
        <v>1</v>
      </c>
      <c r="T8" s="781">
        <f t="shared" ref="T8:T11" si="7">IF(I8&lt;&gt;"",1,0)</f>
        <v>0</v>
      </c>
      <c r="U8" s="103"/>
      <c r="V8" s="3"/>
      <c r="W8" s="1"/>
    </row>
    <row r="9" spans="1:23" ht="18" customHeight="1">
      <c r="A9" s="635"/>
      <c r="B9" s="636"/>
      <c r="C9" s="153" t="s">
        <v>132</v>
      </c>
      <c r="D9" s="114" t="str">
        <f>IF('AD-E31A'!D33="","",'AD-E31A'!D33)</f>
        <v/>
      </c>
      <c r="E9" s="160" t="str">
        <f>IF('AD-E31A'!E33="","",'AD-E31A'!E33)</f>
        <v/>
      </c>
      <c r="F9" s="160" t="str">
        <f>IF('AD-E31A'!F33="","",'AD-E31A'!F33)</f>
        <v/>
      </c>
      <c r="G9" s="160" t="str">
        <f>IF('AD-E31A'!G33="","",'AD-E31A'!G33)</f>
        <v/>
      </c>
      <c r="H9" s="161" t="str">
        <f>IF('AD-E31A'!H33="","",'AD-E31A'!H33)</f>
        <v>X</v>
      </c>
      <c r="I9" s="43" t="str">
        <f t="shared" si="0"/>
        <v/>
      </c>
      <c r="J9" s="44"/>
      <c r="K9" s="44"/>
      <c r="L9" s="91">
        <v>0.2</v>
      </c>
      <c r="M9" s="155"/>
      <c r="N9" s="785">
        <f t="shared" si="1"/>
        <v>4</v>
      </c>
      <c r="O9" s="781">
        <f t="shared" si="2"/>
        <v>1</v>
      </c>
      <c r="P9" s="782">
        <f t="shared" si="3"/>
        <v>1</v>
      </c>
      <c r="Q9" s="783">
        <f t="shared" si="4"/>
        <v>0.2</v>
      </c>
      <c r="R9" s="786">
        <f t="shared" si="5"/>
        <v>0</v>
      </c>
      <c r="S9" s="786" t="b">
        <f t="shared" si="6"/>
        <v>1</v>
      </c>
      <c r="T9" s="781">
        <f t="shared" si="7"/>
        <v>0</v>
      </c>
      <c r="U9" s="33"/>
      <c r="V9" s="1"/>
      <c r="W9" s="1"/>
    </row>
    <row r="10" spans="1:23" ht="18" customHeight="1">
      <c r="A10" s="637" t="s">
        <v>133</v>
      </c>
      <c r="B10" s="638"/>
      <c r="C10" s="156" t="s">
        <v>134</v>
      </c>
      <c r="D10" s="114" t="str">
        <f>IF('AD-E31A'!D48="","",'AD-E31A'!D48)</f>
        <v/>
      </c>
      <c r="E10" s="157" t="str">
        <f>IF('AD-E31A'!E48="","",'AD-E31A'!E48)</f>
        <v/>
      </c>
      <c r="F10" s="158" t="str">
        <f>IF('AD-E31A'!F48="","",'AD-E31A'!F48)</f>
        <v/>
      </c>
      <c r="G10" s="157" t="str">
        <f>IF('AD-E31A'!G48="","",'AD-E31A'!G48)</f>
        <v/>
      </c>
      <c r="H10" s="159" t="str">
        <f>IF('AD-E31A'!H48="","",'AD-E31A'!H48)</f>
        <v>X</v>
      </c>
      <c r="I10" s="43" t="str">
        <f t="shared" si="0"/>
        <v/>
      </c>
      <c r="J10" s="44"/>
      <c r="K10" s="44"/>
      <c r="L10" s="91">
        <v>0.2</v>
      </c>
      <c r="M10" s="155"/>
      <c r="N10" s="785">
        <f t="shared" si="1"/>
        <v>4</v>
      </c>
      <c r="O10" s="781">
        <f t="shared" si="2"/>
        <v>1</v>
      </c>
      <c r="P10" s="782">
        <f t="shared" si="3"/>
        <v>1</v>
      </c>
      <c r="Q10" s="783">
        <f t="shared" si="4"/>
        <v>0.2</v>
      </c>
      <c r="R10" s="786">
        <f t="shared" si="5"/>
        <v>0</v>
      </c>
      <c r="S10" s="786" t="b">
        <f t="shared" si="6"/>
        <v>1</v>
      </c>
      <c r="T10" s="781">
        <f t="shared" si="7"/>
        <v>0</v>
      </c>
      <c r="U10" s="792"/>
      <c r="V10" s="1"/>
      <c r="W10" s="1"/>
    </row>
    <row r="11" spans="1:23" ht="18" customHeight="1" thickBot="1">
      <c r="A11" s="592"/>
      <c r="B11" s="593"/>
      <c r="C11" s="163" t="s">
        <v>135</v>
      </c>
      <c r="D11" s="164" t="str">
        <f>IF('AD-E31A'!D53="","",'AD-E31A'!D53)</f>
        <v/>
      </c>
      <c r="E11" s="165" t="str">
        <f>IF('AD-E31A'!E53="","",'AD-E31A'!E53)</f>
        <v/>
      </c>
      <c r="F11" s="166" t="str">
        <f>IF('AD-E31A'!F53="","",'AD-E31A'!F53)</f>
        <v/>
      </c>
      <c r="G11" s="165" t="str">
        <f>IF('AD-E31A'!G53="","",'AD-E31A'!G53)</f>
        <v/>
      </c>
      <c r="H11" s="167" t="str">
        <f>IF('AD-E31A'!H53="","",'AD-E31A'!H53)</f>
        <v>X</v>
      </c>
      <c r="I11" s="43" t="str">
        <f t="shared" si="0"/>
        <v/>
      </c>
      <c r="J11" s="44"/>
      <c r="K11" s="44"/>
      <c r="L11" s="91">
        <v>0.2</v>
      </c>
      <c r="M11" s="155"/>
      <c r="N11" s="785">
        <f t="shared" si="1"/>
        <v>4</v>
      </c>
      <c r="O11" s="781">
        <f t="shared" si="2"/>
        <v>1</v>
      </c>
      <c r="P11" s="782">
        <f t="shared" si="3"/>
        <v>1</v>
      </c>
      <c r="Q11" s="783">
        <f t="shared" si="4"/>
        <v>0.2</v>
      </c>
      <c r="R11" s="786">
        <f t="shared" si="5"/>
        <v>0</v>
      </c>
      <c r="S11" s="786" t="b">
        <f t="shared" si="6"/>
        <v>1</v>
      </c>
      <c r="T11" s="781">
        <f t="shared" si="7"/>
        <v>0</v>
      </c>
      <c r="U11" s="792"/>
      <c r="V11" s="1"/>
      <c r="W11" s="1"/>
    </row>
    <row r="12" spans="1:23" ht="18" customHeight="1" thickBot="1">
      <c r="A12" s="581" t="s">
        <v>136</v>
      </c>
      <c r="B12" s="582"/>
      <c r="C12" s="582"/>
      <c r="D12" s="582"/>
      <c r="E12" s="582"/>
      <c r="F12" s="582"/>
      <c r="G12" s="582"/>
      <c r="H12" s="583"/>
      <c r="I12" s="435"/>
      <c r="J12" s="435"/>
      <c r="K12" s="435"/>
      <c r="L12" s="39">
        <v>0.6</v>
      </c>
      <c r="M12" s="152">
        <f>SUM(L13:L16)</f>
        <v>1</v>
      </c>
      <c r="N12" s="780">
        <f>IF(O12=1,SUMPRODUCT(N13:N16,O13:O16)/SUMPRODUCT(L13:L16,O13:O16),0)</f>
        <v>20</v>
      </c>
      <c r="O12" s="781">
        <f>IF(SUM(O13:O16)=0,0,1)</f>
        <v>1</v>
      </c>
      <c r="P12" s="782"/>
      <c r="Q12" s="783">
        <f>SUM(Q13:Q16)</f>
        <v>1</v>
      </c>
      <c r="R12" s="784"/>
      <c r="S12" s="784"/>
      <c r="T12" s="781"/>
      <c r="U12" s="792"/>
      <c r="V12" s="1"/>
      <c r="W12" s="1"/>
    </row>
    <row r="13" spans="1:23" ht="18" customHeight="1">
      <c r="A13" s="590" t="s">
        <v>137</v>
      </c>
      <c r="B13" s="591"/>
      <c r="C13" s="168" t="s">
        <v>138</v>
      </c>
      <c r="D13" s="113" t="str">
        <f>IF('AD-E31A'!D60="","",'AD-E31A'!D60)</f>
        <v/>
      </c>
      <c r="E13" s="169" t="str">
        <f>IF('AD-E31A'!E60="","",'AD-E31A'!E60)</f>
        <v/>
      </c>
      <c r="F13" s="169" t="str">
        <f>IF('AD-E31A'!F60="","",'AD-E31A'!F60)</f>
        <v/>
      </c>
      <c r="G13" s="169" t="str">
        <f>IF('AD-E31A'!G60="","",'AD-E31A'!G60)</f>
        <v/>
      </c>
      <c r="H13" s="170" t="str">
        <f>IF('AD-E31A'!H60="","",'AD-E31A'!H60)</f>
        <v>X</v>
      </c>
      <c r="I13" s="43" t="str">
        <f>(IF(O13&gt;1,"◄",""))</f>
        <v/>
      </c>
      <c r="J13" s="44"/>
      <c r="K13" s="44"/>
      <c r="L13" s="91">
        <v>0.25</v>
      </c>
      <c r="M13" s="149"/>
      <c r="N13" s="785">
        <f>(IF(F13&lt;&gt;"",1/3,0)+IF(G13&lt;&gt;"",2/3,0)+IF(H13&lt;&gt;"",1,0))*L13*20</f>
        <v>5</v>
      </c>
      <c r="O13" s="781">
        <f>IF(D13="",IF(E13&lt;&gt;"",1,0)+IF(F13&lt;&gt;"",1,0)+IF(G13&lt;&gt;"",1,0)+IF(H13&lt;&gt;"",1,0),0)</f>
        <v>1</v>
      </c>
      <c r="P13" s="783">
        <f>IF(D13&lt;&gt;"",0,(IF(E13&lt;&gt;"",0.02,(N13/(L13*20)))))</f>
        <v>1</v>
      </c>
      <c r="Q13" s="783">
        <f>IF(D13&lt;&gt;"",0,L13)</f>
        <v>0.25</v>
      </c>
      <c r="R13" s="786">
        <f>IF(I13&lt;&gt;"",1,0)</f>
        <v>0</v>
      </c>
      <c r="S13" s="786" t="b">
        <f>IF(D13="",OR(E13&lt;&gt;"",F13&lt;&gt;"",G13&lt;&gt;"",H13&lt;&gt;""),0)</f>
        <v>1</v>
      </c>
      <c r="T13" s="781">
        <f>IF(I13&lt;&gt;"",1,0)</f>
        <v>0</v>
      </c>
      <c r="U13" s="792"/>
      <c r="V13" s="1"/>
      <c r="W13" s="1"/>
    </row>
    <row r="14" spans="1:23" ht="18" customHeight="1">
      <c r="A14" s="639"/>
      <c r="B14" s="640"/>
      <c r="C14" s="171" t="s">
        <v>139</v>
      </c>
      <c r="D14" s="114" t="str">
        <f>IF('AD-E31A'!D78="","",'AD-E31A'!D78)</f>
        <v/>
      </c>
      <c r="E14" s="157" t="str">
        <f>IF('AD-E31A'!E78="","",'AD-E31A'!E78)</f>
        <v/>
      </c>
      <c r="F14" s="157" t="str">
        <f>IF('AD-E31A'!F78="","",'AD-E31A'!F78)</f>
        <v/>
      </c>
      <c r="G14" s="157" t="str">
        <f>IF('AD-E31A'!G78="","",'AD-E31A'!G78)</f>
        <v/>
      </c>
      <c r="H14" s="159" t="str">
        <f>IF('AD-E31A'!H78="","",'AD-E31A'!H78)</f>
        <v>X</v>
      </c>
      <c r="I14" s="43"/>
      <c r="J14" s="44"/>
      <c r="K14" s="44"/>
      <c r="L14" s="91">
        <v>0.25</v>
      </c>
      <c r="M14" s="149"/>
      <c r="N14" s="785">
        <f>(IF(F14&lt;&gt;"",1/3,0)+IF(G14&lt;&gt;"",2/3,0)+IF(H14&lt;&gt;"",1,0))*L14*20</f>
        <v>5</v>
      </c>
      <c r="O14" s="781"/>
      <c r="P14" s="783">
        <f>IF(D14&lt;&gt;"",0,(IF(E14&lt;&gt;"",0.02,(N14/(L14*20)))))</f>
        <v>1</v>
      </c>
      <c r="Q14" s="783">
        <f>IF(D14&lt;&gt;"",0,L14)</f>
        <v>0.25</v>
      </c>
      <c r="R14" s="786"/>
      <c r="S14" s="786"/>
      <c r="T14" s="781"/>
      <c r="U14" s="792"/>
      <c r="V14" s="1"/>
      <c r="W14" s="1"/>
    </row>
    <row r="15" spans="1:23" ht="18" customHeight="1">
      <c r="A15" s="639"/>
      <c r="B15" s="640"/>
      <c r="C15" s="172" t="s">
        <v>140</v>
      </c>
      <c r="D15" s="114" t="str">
        <f>IF('AD-E31A'!D84="","",'AD-E31A'!D84)</f>
        <v/>
      </c>
      <c r="E15" s="173" t="str">
        <f>IF('AD-E31A'!E84="","",'AD-E31A'!E84)</f>
        <v/>
      </c>
      <c r="F15" s="173" t="str">
        <f>IF('AD-E31A'!F84="","",'AD-E31A'!F84)</f>
        <v/>
      </c>
      <c r="G15" s="173" t="str">
        <f>IF('AD-E31A'!G84="","",'AD-E31A'!G84)</f>
        <v/>
      </c>
      <c r="H15" s="174" t="str">
        <f>IF('AD-E31A'!H84="","",'AD-E31A'!H84)</f>
        <v>X</v>
      </c>
      <c r="I15" s="43"/>
      <c r="J15" s="44"/>
      <c r="K15" s="44"/>
      <c r="L15" s="91">
        <v>0.25</v>
      </c>
      <c r="M15" s="149"/>
      <c r="N15" s="785">
        <f>(IF(F15&lt;&gt;"",1/3,0)+IF(G15&lt;&gt;"",2/3,0)+IF(H15&lt;&gt;"",1,0))*L15*20</f>
        <v>5</v>
      </c>
      <c r="O15" s="781"/>
      <c r="P15" s="783">
        <f>IF(D15&lt;&gt;"",0,(IF(E15&lt;&gt;"",0.02,(N15/(L15*20)))))</f>
        <v>1</v>
      </c>
      <c r="Q15" s="783">
        <f>IF(D15&lt;&gt;"",0,L15)</f>
        <v>0.25</v>
      </c>
      <c r="R15" s="786"/>
      <c r="S15" s="786"/>
      <c r="T15" s="781"/>
      <c r="U15" s="792"/>
      <c r="V15" s="1"/>
      <c r="W15" s="1"/>
    </row>
    <row r="16" spans="1:23" ht="18" customHeight="1" thickBot="1">
      <c r="A16" s="641"/>
      <c r="B16" s="640"/>
      <c r="C16" s="171" t="s">
        <v>141</v>
      </c>
      <c r="D16" s="164" t="str">
        <f>IF('AD-E31A'!D87="","",'AD-E31A'!D87)</f>
        <v/>
      </c>
      <c r="E16" s="175" t="str">
        <f>IF('AD-E31A'!E87="","",'AD-E31A'!E87)</f>
        <v/>
      </c>
      <c r="F16" s="175" t="str">
        <f>IF('AD-E31A'!F87="","",'AD-E31A'!F87)</f>
        <v/>
      </c>
      <c r="G16" s="175" t="str">
        <f>IF('AD-E31A'!G87="","",'AD-E31A'!G87)</f>
        <v/>
      </c>
      <c r="H16" s="176" t="str">
        <f>IF('AD-E31A'!H87="","",'AD-E31A'!H87)</f>
        <v>X</v>
      </c>
      <c r="I16" s="43" t="str">
        <f>(IF(O16&gt;1,"◄",""))</f>
        <v/>
      </c>
      <c r="J16" s="44"/>
      <c r="K16" s="44"/>
      <c r="L16" s="91">
        <v>0.25</v>
      </c>
      <c r="M16" s="149"/>
      <c r="N16" s="785">
        <f>(IF(F16&lt;&gt;"",1/3,0)+IF(G16&lt;&gt;"",2/3,0)+IF(H16&lt;&gt;"",1,0))*L16*20</f>
        <v>5</v>
      </c>
      <c r="O16" s="781">
        <f>IF(D16="",IF(E16&lt;&gt;"",1,0)+IF(F16&lt;&gt;"",1,0)+IF(G16&lt;&gt;"",1,0)+IF(H16&lt;&gt;"",1,0),0)</f>
        <v>1</v>
      </c>
      <c r="P16" s="783">
        <f>IF(D16&lt;&gt;"",0,(IF(E16&lt;&gt;"",0.02,(N16/(L16*20)))))</f>
        <v>1</v>
      </c>
      <c r="Q16" s="783">
        <f>IF(D16&lt;&gt;"",0,L16)</f>
        <v>0.25</v>
      </c>
      <c r="R16" s="786">
        <f>IF(I16&lt;&gt;"",1,0)</f>
        <v>0</v>
      </c>
      <c r="S16" s="786" t="b">
        <f>IF(D16="",OR(E16&lt;&gt;"",F16&lt;&gt;"",G16&lt;&gt;"",H16&lt;&gt;""),0)</f>
        <v>1</v>
      </c>
      <c r="T16" s="781">
        <f t="shared" ref="T16" si="8">IF(I16&lt;&gt;"",1,0)</f>
        <v>0</v>
      </c>
      <c r="U16" s="792"/>
      <c r="V16" s="1"/>
      <c r="W16" s="1"/>
    </row>
    <row r="17" spans="1:26" ht="18" customHeight="1" thickBot="1">
      <c r="A17" s="581" t="s">
        <v>142</v>
      </c>
      <c r="B17" s="582"/>
      <c r="C17" s="582"/>
      <c r="D17" s="582"/>
      <c r="E17" s="582"/>
      <c r="F17" s="582"/>
      <c r="G17" s="582"/>
      <c r="H17" s="583"/>
      <c r="I17" s="435"/>
      <c r="J17" s="435"/>
      <c r="K17" s="435"/>
      <c r="L17" s="39">
        <v>0.25</v>
      </c>
      <c r="M17" s="152">
        <f>SUM(L18:L20)</f>
        <v>1</v>
      </c>
      <c r="N17" s="780">
        <f>IF(O17=1,SUMPRODUCT(N18:N20,O18:O20)/SUMPRODUCT(L18:L20,O18:O20),0)</f>
        <v>20</v>
      </c>
      <c r="O17" s="781">
        <f>IF(SUM(O18:O20)=0,0,1)</f>
        <v>1</v>
      </c>
      <c r="P17" s="782"/>
      <c r="Q17" s="783">
        <f>SUM(Q18:Q20)</f>
        <v>1</v>
      </c>
      <c r="R17" s="784"/>
      <c r="S17" s="784"/>
      <c r="T17" s="781"/>
      <c r="U17" s="792"/>
      <c r="V17" s="1"/>
      <c r="W17" s="1"/>
    </row>
    <row r="18" spans="1:26" ht="18" customHeight="1">
      <c r="A18" s="642" t="s">
        <v>143</v>
      </c>
      <c r="B18" s="643"/>
      <c r="C18" s="153" t="s">
        <v>144</v>
      </c>
      <c r="D18" s="113" t="str">
        <f>IF('AD-E31A'!D101="","",'AD-E31A'!D101)</f>
        <v/>
      </c>
      <c r="E18" s="177" t="str">
        <f>IF('AD-E31A'!E101="","",'AD-E31A'!E101)</f>
        <v/>
      </c>
      <c r="F18" s="177" t="str">
        <f>IF('AD-E31A'!F101="","",'AD-E31A'!F101)</f>
        <v/>
      </c>
      <c r="G18" s="177" t="str">
        <f>IF('AD-E31A'!G101="","",'AD-E31A'!G101)</f>
        <v/>
      </c>
      <c r="H18" s="178" t="str">
        <f>IF('AD-E31A'!H101="","",'AD-E31A'!H101)</f>
        <v>X</v>
      </c>
      <c r="I18" s="43" t="str">
        <f>(IF(O18&gt;1,"◄",""))</f>
        <v/>
      </c>
      <c r="J18" s="44"/>
      <c r="K18" s="44"/>
      <c r="L18" s="91">
        <v>0.3</v>
      </c>
      <c r="M18" s="149"/>
      <c r="N18" s="785">
        <f>(IF(F18&lt;&gt;"",1/3,0)+IF(G18&lt;&gt;"",2/3,0)+IF(H18&lt;&gt;"",1,0))*L18*20</f>
        <v>6</v>
      </c>
      <c r="O18" s="781">
        <f>IF(D18="",IF(E18&lt;&gt;"",1,0)+IF(F18&lt;&gt;"",1,0)+IF(G18&lt;&gt;"",1,0)+IF(H18&lt;&gt;"",1,0),0)</f>
        <v>1</v>
      </c>
      <c r="P18" s="783">
        <f>IF(D18&lt;&gt;"",0,(IF(E18&lt;&gt;"",0.02,(N18/(L18*20)))))</f>
        <v>1</v>
      </c>
      <c r="Q18" s="783">
        <f>IF(D18&lt;&gt;"",0,L18)</f>
        <v>0.3</v>
      </c>
      <c r="R18" s="786">
        <f>IF(I18&lt;&gt;"",1,0)</f>
        <v>0</v>
      </c>
      <c r="S18" s="786" t="b">
        <f>IF(D18="",OR(E18&lt;&gt;"",F18&lt;&gt;"",G18&lt;&gt;"",H18&lt;&gt;""),0)</f>
        <v>1</v>
      </c>
      <c r="T18" s="781">
        <f>IF(I18&lt;&gt;"",1,0)</f>
        <v>0</v>
      </c>
      <c r="U18" s="792"/>
      <c r="V18" s="1"/>
      <c r="W18" s="1"/>
    </row>
    <row r="19" spans="1:26" ht="18" customHeight="1">
      <c r="A19" s="644"/>
      <c r="B19" s="645"/>
      <c r="C19" s="156" t="s">
        <v>135</v>
      </c>
      <c r="D19" s="114" t="str">
        <f>IF('AD-E31A'!D104="","",'AD-E31A'!D104)</f>
        <v/>
      </c>
      <c r="E19" s="157" t="str">
        <f>IF('AD-E31A'!E104="","",'AD-E31A'!E104)</f>
        <v/>
      </c>
      <c r="F19" s="158" t="str">
        <f>IF('AD-E31A'!F104="","",'AD-E31A'!F104)</f>
        <v/>
      </c>
      <c r="G19" s="157" t="str">
        <f>IF('AD-E31A'!G104="","",'AD-E31A'!G104)</f>
        <v/>
      </c>
      <c r="H19" s="159" t="str">
        <f>IF('AD-E31A'!H104="","",'AD-E31A'!H104)</f>
        <v>X</v>
      </c>
      <c r="I19" s="43" t="str">
        <f>(IF(O19&gt;1,"◄",""))</f>
        <v/>
      </c>
      <c r="J19" s="44"/>
      <c r="K19" s="44"/>
      <c r="L19" s="91">
        <v>0.2</v>
      </c>
      <c r="M19" s="149"/>
      <c r="N19" s="785">
        <f>(IF(F19&lt;&gt;"",1/3,0)+IF(G19&lt;&gt;"",2/3,0)+IF(H19&lt;&gt;"",1,0))*L19*20</f>
        <v>4</v>
      </c>
      <c r="O19" s="781">
        <f>IF(D19="",IF(E19&lt;&gt;"",1,0)+IF(F19&lt;&gt;"",1,0)+IF(G19&lt;&gt;"",1,0)+IF(H19&lt;&gt;"",1,0),0)</f>
        <v>1</v>
      </c>
      <c r="P19" s="783">
        <f>IF(D19&lt;&gt;"",0,(IF(E19&lt;&gt;"",0.02,(N19/(L19*20)))))</f>
        <v>1</v>
      </c>
      <c r="Q19" s="783">
        <f>IF(D19&lt;&gt;"",0,L19)</f>
        <v>0.2</v>
      </c>
      <c r="R19" s="786">
        <f>IF(I19&lt;&gt;"",1,0)</f>
        <v>0</v>
      </c>
      <c r="S19" s="786" t="b">
        <f>IF(D19="",OR(E19&lt;&gt;"",F19&lt;&gt;"",G19&lt;&gt;"",H19&lt;&gt;""),0)</f>
        <v>1</v>
      </c>
      <c r="T19" s="781">
        <f t="shared" ref="T19:T20" si="9">IF(I19&lt;&gt;"",1,0)</f>
        <v>0</v>
      </c>
      <c r="U19" s="792"/>
      <c r="V19" s="1"/>
      <c r="W19" s="1"/>
    </row>
    <row r="20" spans="1:26" ht="18" customHeight="1" thickBot="1">
      <c r="A20" s="646" t="s">
        <v>145</v>
      </c>
      <c r="B20" s="647"/>
      <c r="C20" s="205" t="s">
        <v>146</v>
      </c>
      <c r="D20" s="164" t="str">
        <f>IF('AD-E31A'!D111="","",'AD-E31A'!D111)</f>
        <v/>
      </c>
      <c r="E20" s="165" t="str">
        <f>IF('AD-E31A'!E111="","",'AD-E31A'!E111)</f>
        <v/>
      </c>
      <c r="F20" s="166" t="str">
        <f>IF('AD-E31A'!F111="","",'AD-E31A'!F111)</f>
        <v/>
      </c>
      <c r="G20" s="165" t="str">
        <f>IF('AD-E31A'!G111="","",'AD-E31A'!G111)</f>
        <v/>
      </c>
      <c r="H20" s="167" t="str">
        <f>IF('AD-E31A'!H111="","",'AD-E31A'!H111)</f>
        <v>X</v>
      </c>
      <c r="I20" s="43" t="str">
        <f>(IF(O20&gt;1,"◄",""))</f>
        <v/>
      </c>
      <c r="J20" s="44"/>
      <c r="K20" s="44"/>
      <c r="L20" s="91">
        <v>0.5</v>
      </c>
      <c r="M20" s="149"/>
      <c r="N20" s="785">
        <f>(IF(F20&lt;&gt;"",1/3,0)+IF(G20&lt;&gt;"",2/3,0)+IF(H20&lt;&gt;"",1,0))*L20*20</f>
        <v>10</v>
      </c>
      <c r="O20" s="781">
        <f>IF(D20="",IF(E20&lt;&gt;"",1,0)+IF(F20&lt;&gt;"",1,0)+IF(G20&lt;&gt;"",1,0)+IF(H20&lt;&gt;"",1,0),0)</f>
        <v>1</v>
      </c>
      <c r="P20" s="783">
        <f>IF(D20&lt;&gt;"",0,(IF(E20&lt;&gt;"",0.02,(N20/(L20*20)))))</f>
        <v>1</v>
      </c>
      <c r="Q20" s="783">
        <f>IF(D20&lt;&gt;"",0,L20)</f>
        <v>0.5</v>
      </c>
      <c r="R20" s="786">
        <f>IF(I20&lt;&gt;"",1,0)</f>
        <v>0</v>
      </c>
      <c r="S20" s="786" t="b">
        <f>IF(D20="",OR(E20&lt;&gt;"",F20&lt;&gt;"",G20&lt;&gt;"",H20&lt;&gt;""),0)</f>
        <v>1</v>
      </c>
      <c r="T20" s="781">
        <f t="shared" si="9"/>
        <v>0</v>
      </c>
      <c r="U20" s="33"/>
      <c r="V20" s="1"/>
      <c r="W20" s="1"/>
    </row>
    <row r="21" spans="1:26" ht="18.75" customHeight="1">
      <c r="A21" s="48"/>
      <c r="B21" s="48"/>
      <c r="C21" s="49" t="s">
        <v>29</v>
      </c>
      <c r="D21" s="433"/>
      <c r="E21" s="648">
        <f>L6*Q6+L12*Q12+L17*Q17</f>
        <v>1</v>
      </c>
      <c r="F21" s="649"/>
      <c r="G21" s="649"/>
      <c r="H21" s="649"/>
      <c r="I21" s="43"/>
      <c r="J21" s="44"/>
      <c r="K21" s="44"/>
      <c r="L21" s="39">
        <f>L6+L12+L17</f>
        <v>1</v>
      </c>
      <c r="M21" s="25"/>
      <c r="N21" s="785"/>
      <c r="O21" s="781">
        <f>O6+O12+O17</f>
        <v>3</v>
      </c>
      <c r="P21" s="783"/>
      <c r="Q21" s="783"/>
      <c r="R21" s="786">
        <f>SUM(R7:R20)</f>
        <v>0</v>
      </c>
      <c r="S21" s="786"/>
      <c r="T21" s="781">
        <f>SUM(T7:T20)</f>
        <v>0</v>
      </c>
      <c r="U21" s="33"/>
      <c r="V21" s="1"/>
      <c r="W21" s="1"/>
      <c r="X21" s="1"/>
      <c r="Y21" s="1"/>
      <c r="Z21" s="1"/>
    </row>
    <row r="22" spans="1:26" ht="18.75" customHeight="1" thickBot="1">
      <c r="A22" s="50"/>
      <c r="B22" s="51"/>
      <c r="C22" s="49" t="s">
        <v>42</v>
      </c>
      <c r="D22" s="52"/>
      <c r="E22" s="601">
        <f>IF(E21&lt;50%,"!",(IF(O21&lt;&gt;0,(N6*L6+N12*L12+N17*L17)/(L6*O6+L12*O12+L17*O17),0)))</f>
        <v>20</v>
      </c>
      <c r="F22" s="601"/>
      <c r="G22" s="602" t="s">
        <v>9</v>
      </c>
      <c r="H22" s="602"/>
      <c r="I22" s="22"/>
      <c r="J22" s="23"/>
      <c r="K22" s="23"/>
      <c r="L22" s="24"/>
      <c r="M22" s="25"/>
      <c r="N22" s="101"/>
      <c r="O22" s="21"/>
      <c r="P22" s="102"/>
      <c r="Q22" s="102"/>
      <c r="R22" s="103"/>
      <c r="S22" s="21"/>
      <c r="T22" s="21"/>
      <c r="U22" s="33"/>
      <c r="V22" s="1"/>
      <c r="W22" s="1"/>
      <c r="X22" s="1"/>
      <c r="Y22" s="1"/>
      <c r="Z22" s="1"/>
    </row>
    <row r="23" spans="1:26" ht="18.75" customHeight="1" thickBot="1">
      <c r="A23" s="50"/>
      <c r="B23" s="51"/>
      <c r="C23" s="49" t="s">
        <v>16</v>
      </c>
      <c r="D23" s="52"/>
      <c r="E23" s="609">
        <v>17</v>
      </c>
      <c r="F23" s="610"/>
      <c r="G23" s="607" t="s">
        <v>8</v>
      </c>
      <c r="H23" s="608"/>
      <c r="I23" s="22"/>
      <c r="J23" s="23"/>
      <c r="K23" s="23"/>
      <c r="L23" s="24"/>
      <c r="M23" s="25"/>
      <c r="N23" s="101"/>
      <c r="O23" s="21"/>
      <c r="P23" s="102"/>
      <c r="Q23" s="102"/>
      <c r="R23" s="103"/>
      <c r="S23" s="21"/>
      <c r="T23" s="21"/>
      <c r="U23" s="33"/>
      <c r="V23" s="1"/>
      <c r="W23" s="1"/>
      <c r="X23" s="1"/>
      <c r="Y23" s="1"/>
      <c r="Z23" s="1"/>
    </row>
    <row r="24" spans="1:26" ht="18.75" customHeight="1" thickBot="1">
      <c r="A24" s="50"/>
      <c r="B24" s="51"/>
      <c r="C24" s="49" t="s">
        <v>17</v>
      </c>
      <c r="D24" s="52"/>
      <c r="E24" s="614">
        <f>E23*'Identification E31A'!B6</f>
        <v>34</v>
      </c>
      <c r="F24" s="615"/>
      <c r="G24" s="587">
        <f>20*'Identification E31A'!B6</f>
        <v>40</v>
      </c>
      <c r="H24" s="588"/>
      <c r="I24" s="43"/>
      <c r="J24" s="23"/>
      <c r="K24" s="23"/>
      <c r="L24" s="24"/>
      <c r="M24" s="25"/>
      <c r="N24" s="101"/>
      <c r="O24" s="21"/>
      <c r="P24" s="102"/>
      <c r="Q24" s="102"/>
      <c r="R24" s="103"/>
      <c r="S24" s="21"/>
      <c r="T24" s="21"/>
      <c r="U24" s="33"/>
      <c r="V24" s="1"/>
      <c r="W24" s="1"/>
      <c r="X24" s="1"/>
      <c r="Y24" s="1"/>
      <c r="Z24" s="1"/>
    </row>
    <row r="25" spans="1:26" ht="18.75" customHeight="1">
      <c r="A25" s="589" t="s">
        <v>24</v>
      </c>
      <c r="B25" s="589"/>
      <c r="C25" s="589"/>
      <c r="D25" s="589"/>
      <c r="E25" s="589"/>
      <c r="F25" s="589"/>
      <c r="G25" s="589"/>
      <c r="H25" s="589"/>
      <c r="I25" s="22"/>
      <c r="J25" s="23"/>
      <c r="K25" s="23"/>
      <c r="L25" s="24"/>
      <c r="M25" s="25"/>
      <c r="N25" s="148"/>
      <c r="O25" s="149"/>
      <c r="P25" s="150"/>
      <c r="Q25" s="150"/>
      <c r="R25" s="151"/>
      <c r="S25" s="149"/>
      <c r="T25" s="30"/>
      <c r="U25" s="788"/>
      <c r="V25" s="1"/>
      <c r="W25" s="1"/>
      <c r="X25" s="1"/>
      <c r="Y25" s="1"/>
      <c r="Z25" s="1"/>
    </row>
    <row r="26" spans="1:26" ht="18.75" customHeight="1" thickBot="1">
      <c r="A26" s="619" t="s">
        <v>41</v>
      </c>
      <c r="B26" s="620"/>
      <c r="C26" s="620"/>
      <c r="D26" s="620"/>
      <c r="E26" s="620"/>
      <c r="F26" s="620"/>
      <c r="G26" s="620"/>
      <c r="H26" s="620"/>
      <c r="I26" s="53" t="s">
        <v>18</v>
      </c>
      <c r="J26" s="23"/>
      <c r="K26" s="23"/>
      <c r="L26" s="24"/>
      <c r="M26" s="25"/>
      <c r="N26" s="148"/>
      <c r="O26" s="149"/>
      <c r="P26" s="150"/>
      <c r="Q26" s="150"/>
      <c r="R26" s="151"/>
      <c r="S26" s="149"/>
      <c r="T26" s="30"/>
      <c r="U26" s="788"/>
      <c r="V26" s="1"/>
      <c r="W26" s="1"/>
      <c r="X26" s="1"/>
      <c r="Y26" s="1"/>
      <c r="Z26" s="1"/>
    </row>
    <row r="27" spans="1:26" ht="15" customHeight="1">
      <c r="A27" s="621" t="s">
        <v>10</v>
      </c>
      <c r="B27" s="622"/>
      <c r="C27" s="611" t="str">
        <f>IF(T21&gt;0,"Attention erreur de saisie ! Voir ci-dessus","")</f>
        <v/>
      </c>
      <c r="D27" s="612"/>
      <c r="E27" s="612"/>
      <c r="F27" s="612"/>
      <c r="G27" s="612"/>
      <c r="H27" s="613"/>
      <c r="I27" s="22"/>
      <c r="J27" s="23"/>
      <c r="K27" s="23"/>
      <c r="L27" s="24"/>
      <c r="M27" s="25"/>
      <c r="N27" s="148"/>
      <c r="O27" s="149"/>
      <c r="P27" s="150"/>
      <c r="Q27" s="150"/>
      <c r="R27" s="151"/>
      <c r="S27" s="149"/>
      <c r="T27" s="30"/>
      <c r="U27" s="788"/>
      <c r="V27" s="1"/>
      <c r="W27" s="1"/>
      <c r="X27" s="1"/>
      <c r="Y27" s="1"/>
      <c r="Z27" s="1"/>
    </row>
    <row r="28" spans="1:26" ht="84.75" customHeight="1" thickBot="1">
      <c r="A28" s="616"/>
      <c r="B28" s="617"/>
      <c r="C28" s="617"/>
      <c r="D28" s="617"/>
      <c r="E28" s="617"/>
      <c r="F28" s="617"/>
      <c r="G28" s="617"/>
      <c r="H28" s="618"/>
      <c r="I28" s="54"/>
      <c r="J28" s="23"/>
      <c r="K28" s="23"/>
      <c r="L28" s="24"/>
      <c r="M28" s="25"/>
      <c r="N28" s="148"/>
      <c r="O28" s="149"/>
      <c r="P28" s="150"/>
      <c r="Q28" s="150"/>
      <c r="R28" s="151"/>
      <c r="S28" s="149"/>
      <c r="T28" s="30"/>
      <c r="U28" s="788"/>
      <c r="V28" s="1"/>
      <c r="W28" s="1"/>
      <c r="X28" s="1"/>
      <c r="Y28" s="1"/>
      <c r="Z28" s="1"/>
    </row>
    <row r="29" spans="1:26" ht="18.75" customHeight="1" thickBot="1">
      <c r="A29" s="55"/>
      <c r="B29" s="56"/>
      <c r="C29" s="56"/>
      <c r="D29" s="57"/>
      <c r="E29" s="57"/>
      <c r="F29" s="57"/>
      <c r="G29" s="57"/>
      <c r="H29" s="57"/>
      <c r="I29" s="54"/>
      <c r="J29" s="23"/>
      <c r="K29" s="23"/>
      <c r="L29" s="24"/>
      <c r="M29" s="25"/>
      <c r="N29" s="148"/>
      <c r="O29" s="149"/>
      <c r="P29" s="150"/>
      <c r="Q29" s="150"/>
      <c r="R29" s="151"/>
      <c r="S29" s="149"/>
      <c r="T29" s="30"/>
      <c r="U29" s="788"/>
      <c r="V29" s="1"/>
      <c r="W29" s="1"/>
      <c r="X29" s="1"/>
      <c r="Y29" s="1"/>
      <c r="Z29" s="1"/>
    </row>
    <row r="30" spans="1:26" ht="17.25" customHeight="1">
      <c r="A30" s="972" t="s">
        <v>22</v>
      </c>
      <c r="B30" s="1009"/>
      <c r="C30" s="974" t="s">
        <v>13</v>
      </c>
      <c r="D30" s="58"/>
      <c r="E30" s="1010" t="s">
        <v>14</v>
      </c>
      <c r="F30" s="1011"/>
      <c r="G30" s="1011"/>
      <c r="H30" s="1012"/>
      <c r="I30" s="21"/>
      <c r="J30" s="33"/>
      <c r="K30" s="33"/>
      <c r="L30" s="33"/>
      <c r="M30" s="33"/>
      <c r="N30" s="21"/>
      <c r="O30" s="21"/>
      <c r="P30" s="21"/>
      <c r="Q30" s="21"/>
      <c r="R30" s="21"/>
      <c r="S30" s="21"/>
      <c r="T30" s="21"/>
      <c r="U30" s="33"/>
      <c r="V30" s="1"/>
      <c r="W30" s="1"/>
      <c r="X30" s="1"/>
      <c r="Y30" s="1"/>
      <c r="Z30" s="1"/>
    </row>
    <row r="31" spans="1:26" ht="30.75" customHeight="1" thickBot="1">
      <c r="A31" s="605"/>
      <c r="B31" s="606"/>
      <c r="C31" s="59"/>
      <c r="D31" s="52"/>
      <c r="E31" s="978">
        <v>41761</v>
      </c>
      <c r="F31" s="979"/>
      <c r="G31" s="979"/>
      <c r="H31" s="980"/>
      <c r="I31" s="22"/>
      <c r="J31" s="33"/>
      <c r="K31" s="33"/>
      <c r="L31" s="33"/>
      <c r="M31" s="33"/>
      <c r="N31" s="21"/>
      <c r="O31" s="21"/>
      <c r="P31" s="21"/>
      <c r="Q31" s="21"/>
      <c r="R31" s="21"/>
      <c r="S31" s="21"/>
      <c r="T31" s="21"/>
      <c r="U31" s="33"/>
      <c r="V31" s="1"/>
      <c r="W31" s="1"/>
      <c r="X31" s="1"/>
      <c r="Y31" s="1"/>
      <c r="Z31" s="1"/>
    </row>
    <row r="32" spans="1:26" ht="30.75" customHeight="1">
      <c r="A32" s="605"/>
      <c r="B32" s="606"/>
      <c r="C32" s="59"/>
      <c r="D32" s="52"/>
      <c r="E32" s="21"/>
      <c r="F32" s="21"/>
      <c r="G32" s="21"/>
      <c r="H32" s="21"/>
      <c r="I32" s="22"/>
      <c r="J32" s="33"/>
      <c r="K32" s="33"/>
      <c r="L32" s="33"/>
      <c r="M32" s="33"/>
      <c r="N32" s="21"/>
      <c r="O32" s="21"/>
      <c r="P32" s="21"/>
      <c r="Q32" s="21"/>
      <c r="R32" s="21"/>
      <c r="S32" s="21"/>
      <c r="T32" s="21"/>
      <c r="U32" s="33"/>
      <c r="V32" s="1"/>
      <c r="W32" s="1"/>
      <c r="X32" s="1"/>
      <c r="Y32" s="1"/>
      <c r="Z32" s="1"/>
    </row>
    <row r="33" spans="1:26" ht="30.75" customHeight="1">
      <c r="A33" s="605"/>
      <c r="B33" s="606"/>
      <c r="C33" s="59"/>
      <c r="D33" s="52"/>
      <c r="E33" s="21"/>
      <c r="F33" s="21"/>
      <c r="G33" s="21"/>
      <c r="H33" s="21"/>
      <c r="I33" s="22"/>
      <c r="J33" s="33"/>
      <c r="K33" s="33"/>
      <c r="L33" s="33"/>
      <c r="M33" s="33"/>
      <c r="N33" s="21"/>
      <c r="O33" s="21"/>
      <c r="P33" s="21"/>
      <c r="Q33" s="21"/>
      <c r="R33" s="21"/>
      <c r="S33" s="21"/>
      <c r="T33" s="21"/>
      <c r="U33" s="33"/>
      <c r="V33" s="1"/>
      <c r="W33" s="1"/>
      <c r="X33" s="1"/>
      <c r="Y33" s="1"/>
      <c r="Z33" s="1"/>
    </row>
    <row r="34" spans="1:26" ht="30.75" customHeight="1" thickBot="1">
      <c r="A34" s="603"/>
      <c r="B34" s="604"/>
      <c r="C34" s="60"/>
      <c r="D34" s="52"/>
      <c r="E34" s="715" t="s">
        <v>424</v>
      </c>
      <c r="F34" s="511"/>
      <c r="G34" s="511"/>
      <c r="H34" s="511"/>
      <c r="I34" s="22"/>
      <c r="J34" s="33"/>
      <c r="K34" s="33"/>
      <c r="L34" s="33"/>
      <c r="M34" s="33"/>
      <c r="N34" s="21"/>
      <c r="O34" s="21"/>
      <c r="P34" s="21"/>
      <c r="Q34" s="21"/>
      <c r="R34" s="21"/>
      <c r="S34" s="21"/>
      <c r="T34" s="21"/>
      <c r="U34" s="33"/>
      <c r="V34" s="1"/>
      <c r="W34" s="1"/>
      <c r="X34" s="1"/>
      <c r="Y34" s="1"/>
      <c r="Z34" s="1"/>
    </row>
    <row r="35" spans="1:26">
      <c r="A35" s="50"/>
      <c r="B35" s="51"/>
      <c r="C35" s="33"/>
      <c r="D35" s="52"/>
      <c r="E35" s="21"/>
      <c r="F35" s="21"/>
      <c r="G35" s="21"/>
      <c r="H35" s="21"/>
      <c r="I35" s="22"/>
      <c r="J35" s="23"/>
      <c r="K35" s="23"/>
      <c r="L35" s="24"/>
      <c r="M35" s="25"/>
      <c r="N35" s="148"/>
      <c r="O35" s="149"/>
      <c r="P35" s="150"/>
      <c r="Q35" s="150"/>
      <c r="R35" s="151"/>
      <c r="S35" s="149"/>
      <c r="T35" s="30"/>
      <c r="U35" s="788"/>
    </row>
    <row r="36" spans="1:26" ht="14.25">
      <c r="B36" s="8"/>
      <c r="J36" s="1"/>
      <c r="K36" s="1"/>
      <c r="L36" s="1"/>
      <c r="M36" s="1"/>
      <c r="N36" s="3"/>
      <c r="O36" s="3"/>
      <c r="P36" s="3"/>
      <c r="Q36" s="3"/>
      <c r="R36" s="3"/>
      <c r="S36" s="3"/>
      <c r="T36" s="3"/>
      <c r="U36" s="1"/>
      <c r="V36" s="1"/>
      <c r="W36" s="1"/>
      <c r="X36" s="1"/>
      <c r="Y36" s="1"/>
      <c r="Z36" s="1"/>
    </row>
  </sheetData>
  <sheetProtection password="C7E0" sheet="1" objects="1" scenarios="1"/>
  <mergeCells count="42">
    <mergeCell ref="A33:B33"/>
    <mergeCell ref="A34:B34"/>
    <mergeCell ref="E34:H34"/>
    <mergeCell ref="A28:H28"/>
    <mergeCell ref="A30:B30"/>
    <mergeCell ref="E30:H30"/>
    <mergeCell ref="A31:B31"/>
    <mergeCell ref="E31:H31"/>
    <mergeCell ref="A32:B32"/>
    <mergeCell ref="E24:F24"/>
    <mergeCell ref="G24:H24"/>
    <mergeCell ref="A25:H25"/>
    <mergeCell ref="A26:H26"/>
    <mergeCell ref="A27:B27"/>
    <mergeCell ref="C27:H27"/>
    <mergeCell ref="E23:F23"/>
    <mergeCell ref="G23:H23"/>
    <mergeCell ref="A6:H6"/>
    <mergeCell ref="A7:B9"/>
    <mergeCell ref="A10:B11"/>
    <mergeCell ref="A12:H12"/>
    <mergeCell ref="A13:B16"/>
    <mergeCell ref="A17:H17"/>
    <mergeCell ref="A18:B19"/>
    <mergeCell ref="A20:B20"/>
    <mergeCell ref="E21:H21"/>
    <mergeCell ref="E22:F22"/>
    <mergeCell ref="G22:H22"/>
    <mergeCell ref="A1:H1"/>
    <mergeCell ref="T4:T5"/>
    <mergeCell ref="A2:B2"/>
    <mergeCell ref="D2:H2"/>
    <mergeCell ref="D4:H4"/>
    <mergeCell ref="J4:L4"/>
    <mergeCell ref="M4:M5"/>
    <mergeCell ref="N4:N5"/>
    <mergeCell ref="A5:B5"/>
    <mergeCell ref="O4:O5"/>
    <mergeCell ref="P4:P5"/>
    <mergeCell ref="Q4:Q5"/>
    <mergeCell ref="R4:R5"/>
    <mergeCell ref="S4:S5"/>
  </mergeCells>
  <printOptions horizontalCentered="1" verticalCentered="1"/>
  <pageMargins left="0.19685039370078741" right="0.19685039370078741" top="0.19685039370078741" bottom="0.19685039370078741" header="0" footer="0"/>
  <pageSetup paperSize="9" scale="70" orientation="landscape" horizontalDpi="4294967293" verticalDpi="4294967293" r:id="rId1"/>
  <headerFooter alignWithMargins="0">
    <oddFooter>&amp;RPage 2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19</vt:i4>
      </vt:variant>
      <vt:variant>
        <vt:lpstr>Plages nommées</vt:lpstr>
      </vt:variant>
      <vt:variant>
        <vt:i4>12</vt:i4>
      </vt:variant>
    </vt:vector>
  </HeadingPairs>
  <TitlesOfParts>
    <vt:vector size="31" baseType="lpstr">
      <vt:lpstr>BAC TU 2014</vt:lpstr>
      <vt:lpstr>Identification E11</vt:lpstr>
      <vt:lpstr>Notation E11</vt:lpstr>
      <vt:lpstr>AD-E11</vt:lpstr>
      <vt:lpstr>Identification E2</vt:lpstr>
      <vt:lpstr>Notation E2</vt:lpstr>
      <vt:lpstr>AD-E2</vt:lpstr>
      <vt:lpstr>Identification E31A</vt:lpstr>
      <vt:lpstr>Notation E31A</vt:lpstr>
      <vt:lpstr>AD-E31A</vt:lpstr>
      <vt:lpstr>Identification E31B</vt:lpstr>
      <vt:lpstr>Notation E31B</vt:lpstr>
      <vt:lpstr>AD-E31B</vt:lpstr>
      <vt:lpstr>Identification E32</vt:lpstr>
      <vt:lpstr>Notation E32</vt:lpstr>
      <vt:lpstr>AD-E32</vt:lpstr>
      <vt:lpstr>Identification E33</vt:lpstr>
      <vt:lpstr>Notation E33</vt:lpstr>
      <vt:lpstr>AD-E33</vt:lpstr>
      <vt:lpstr>'Identification E11'!Zone_d_impression</vt:lpstr>
      <vt:lpstr>'Identification E2'!Zone_d_impression</vt:lpstr>
      <vt:lpstr>'Identification E31A'!Zone_d_impression</vt:lpstr>
      <vt:lpstr>'Identification E31B'!Zone_d_impression</vt:lpstr>
      <vt:lpstr>'Identification E32'!Zone_d_impression</vt:lpstr>
      <vt:lpstr>'Identification E33'!Zone_d_impression</vt:lpstr>
      <vt:lpstr>'Notation E11'!Zone_d_impression</vt:lpstr>
      <vt:lpstr>'Notation E2'!Zone_d_impression</vt:lpstr>
      <vt:lpstr>'Notation E31A'!Zone_d_impression</vt:lpstr>
      <vt:lpstr>'Notation E31B'!Zone_d_impression</vt:lpstr>
      <vt:lpstr>'Notation E32'!Zone_d_impression</vt:lpstr>
      <vt:lpstr>'Notation E33'!Zone_d_impression</vt:lpstr>
    </vt:vector>
  </TitlesOfParts>
  <Company>STSI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Jacques PERRIN</dc:creator>
  <cp:lastModifiedBy>Lenovo User</cp:lastModifiedBy>
  <cp:lastPrinted>2014-03-08T18:40:57Z</cp:lastPrinted>
  <dcterms:created xsi:type="dcterms:W3CDTF">2011-09-24T16:55:29Z</dcterms:created>
  <dcterms:modified xsi:type="dcterms:W3CDTF">2014-05-08T16:27:58Z</dcterms:modified>
</cp:coreProperties>
</file>